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mc:AlternateContent xmlns:mc="http://schemas.openxmlformats.org/markup-compatibility/2006">
    <mc:Choice Requires="x15">
      <x15ac:absPath xmlns:x15ac="http://schemas.microsoft.com/office/spreadsheetml/2010/11/ac" url="C:\Users\achen\Downloads\"/>
    </mc:Choice>
  </mc:AlternateContent>
  <xr:revisionPtr revIDLastSave="0" documentId="13_ncr:1_{767A119D-6B76-4DFB-9B4E-B91F59D0E173}" xr6:coauthVersionLast="47" xr6:coauthVersionMax="47" xr10:uidLastSave="{00000000-0000-0000-0000-000000000000}"/>
  <bookViews>
    <workbookView xWindow="-120" yWindow="-120" windowWidth="19440" windowHeight="14880" firstSheet="1" activeTab="1" xr2:uid="{00000000-000D-0000-FFFF-FFFF00000000}"/>
  </bookViews>
  <sheets>
    <sheet name="Resumen" sheetId="22" state="hidden" r:id="rId1"/>
    <sheet name="OPERADOR" sheetId="3" r:id="rId2"/>
    <sheet name="Bancredit" sheetId="20" state="hidden" r:id="rId3"/>
    <sheet name="Criterios de Ponderación" sheetId="4" state="hidden" r:id="rId4"/>
    <sheet name="Hoja2" sheetId="5" state="hidden" r:id="rId5"/>
  </sheets>
  <definedNames>
    <definedName name="_xlnm._FilterDatabase" localSheetId="3" hidden="1">'Criterios de Ponderación'!$A$31:$B$31</definedName>
    <definedName name="_xlnm.Print_Area" localSheetId="2">Bancredit!$A$1:$O$117</definedName>
    <definedName name="_xlnm.Print_Area" localSheetId="1">OPERADOR!$A$1:$O$108</definedName>
    <definedName name="_xlnm.Print_Titles" localSheetId="2">Bancredit!$1:$22</definedName>
    <definedName name="_xlnm.Print_Titles" localSheetId="1">OPERADOR!$1:$21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64" i="3" l="1"/>
  <c r="E29" i="3"/>
  <c r="I24" i="3" l="1"/>
  <c r="I25" i="3"/>
  <c r="I26" i="3"/>
  <c r="I27" i="3"/>
  <c r="I28" i="3"/>
  <c r="D29" i="3"/>
  <c r="G69" i="3" l="1"/>
  <c r="E69" i="3"/>
  <c r="G66" i="3"/>
  <c r="G61" i="3"/>
  <c r="G58" i="3"/>
  <c r="F66" i="3"/>
  <c r="F61" i="3"/>
  <c r="F58" i="3"/>
  <c r="E61" i="3"/>
  <c r="E66" i="3"/>
  <c r="E58" i="3"/>
  <c r="H20" i="22" l="1"/>
  <c r="H27" i="22"/>
  <c r="B27" i="22"/>
  <c r="H12" i="22"/>
  <c r="H11" i="22"/>
  <c r="H14" i="22"/>
  <c r="H10" i="22"/>
  <c r="H26" i="22"/>
  <c r="H15" i="22"/>
  <c r="H13" i="22"/>
  <c r="B15" i="22"/>
  <c r="B13" i="22"/>
  <c r="B26" i="22"/>
  <c r="B20" i="22"/>
  <c r="B14" i="22"/>
  <c r="B12" i="22"/>
  <c r="B11" i="22"/>
  <c r="B10" i="22"/>
  <c r="H60" i="3" l="1"/>
  <c r="H59" i="3"/>
  <c r="I87" i="3" l="1"/>
  <c r="I72" i="3" l="1"/>
  <c r="I73" i="3"/>
  <c r="I74" i="3"/>
  <c r="I75" i="3"/>
  <c r="I76" i="3"/>
  <c r="I77" i="3"/>
  <c r="I78" i="3"/>
  <c r="I79" i="3"/>
  <c r="I80" i="3"/>
  <c r="I81" i="3"/>
  <c r="I82" i="3"/>
  <c r="I83" i="3"/>
  <c r="I84" i="3"/>
  <c r="I85" i="3"/>
  <c r="I86" i="3"/>
  <c r="I71" i="3"/>
  <c r="I70" i="3"/>
  <c r="D14" i="22" l="1"/>
  <c r="D11" i="22"/>
  <c r="D12" i="22"/>
  <c r="D27" i="22"/>
  <c r="D13" i="22"/>
  <c r="D15" i="22"/>
  <c r="I69" i="3"/>
  <c r="I30" i="3"/>
  <c r="D58" i="3"/>
  <c r="J11" i="22" l="1"/>
  <c r="J12" i="22"/>
  <c r="D10" i="22"/>
  <c r="D26" i="22"/>
  <c r="D20" i="22"/>
  <c r="J14" i="22" l="1"/>
  <c r="J27" i="22"/>
  <c r="J13" i="22"/>
  <c r="J15" i="22"/>
  <c r="J26" i="22"/>
  <c r="J20" i="22"/>
  <c r="J10" i="22"/>
  <c r="I27" i="22" l="1"/>
  <c r="I20" i="22"/>
  <c r="I14" i="22"/>
  <c r="I12" i="22"/>
  <c r="I10" i="22"/>
  <c r="I26" i="22" l="1"/>
  <c r="I15" i="22"/>
  <c r="I13" i="22"/>
  <c r="I11" i="22"/>
  <c r="I42" i="3"/>
  <c r="I43" i="3"/>
  <c r="I44" i="3"/>
  <c r="I45" i="3"/>
  <c r="I46" i="3"/>
  <c r="I49" i="3"/>
  <c r="I50" i="3"/>
  <c r="I52" i="3"/>
  <c r="I53" i="3"/>
  <c r="I57" i="3"/>
  <c r="I60" i="3"/>
  <c r="I62" i="3"/>
  <c r="I64" i="3"/>
  <c r="I65" i="3"/>
  <c r="I67" i="3"/>
  <c r="I68" i="3"/>
  <c r="I36" i="3"/>
  <c r="I37" i="3"/>
  <c r="I38" i="3"/>
  <c r="I39" i="3"/>
  <c r="I40" i="3"/>
  <c r="I31" i="3"/>
  <c r="I32" i="3"/>
  <c r="I33" i="3"/>
  <c r="I34" i="3"/>
  <c r="H104" i="3" l="1"/>
  <c r="G104" i="3"/>
  <c r="F104" i="3"/>
  <c r="E104" i="3"/>
  <c r="D104" i="3"/>
  <c r="C104" i="3"/>
  <c r="B104" i="3"/>
  <c r="I103" i="3"/>
  <c r="H16" i="22" l="1"/>
  <c r="I16" i="22" s="1"/>
  <c r="H21" i="22"/>
  <c r="I21" i="22" s="1"/>
  <c r="H25" i="22"/>
  <c r="I25" i="22" s="1"/>
  <c r="H17" i="22"/>
  <c r="I17" i="22" s="1"/>
  <c r="H22" i="22"/>
  <c r="I22" i="22" s="1"/>
  <c r="H24" i="22"/>
  <c r="I24" i="22" s="1"/>
  <c r="H18" i="22"/>
  <c r="I18" i="22" s="1"/>
  <c r="H23" i="22"/>
  <c r="I23" i="22" s="1"/>
  <c r="H19" i="22"/>
  <c r="I19" i="22" s="1"/>
  <c r="H9" i="22"/>
  <c r="I9" i="22" s="1"/>
  <c r="H42" i="3" l="1"/>
  <c r="H43" i="3"/>
  <c r="H44" i="3"/>
  <c r="H45" i="3"/>
  <c r="H46" i="3"/>
  <c r="H36" i="3"/>
  <c r="H37" i="3"/>
  <c r="H38" i="3"/>
  <c r="H39" i="3"/>
  <c r="H40" i="3"/>
  <c r="H30" i="3"/>
  <c r="H31" i="3"/>
  <c r="H32" i="3"/>
  <c r="H33" i="3"/>
  <c r="H34" i="3"/>
  <c r="D41" i="3"/>
  <c r="G41" i="3"/>
  <c r="F41" i="3"/>
  <c r="G51" i="3"/>
  <c r="H69" i="3" l="1"/>
  <c r="F69" i="3"/>
  <c r="D69" i="3"/>
  <c r="M89" i="20" l="1"/>
  <c r="L87" i="20"/>
  <c r="M87" i="20" s="1"/>
  <c r="L88" i="20"/>
  <c r="M88" i="20" s="1"/>
  <c r="L89" i="20"/>
  <c r="L90" i="20"/>
  <c r="L86" i="20"/>
  <c r="M86" i="20" s="1"/>
  <c r="M85" i="20" l="1"/>
  <c r="M84" i="20" s="1"/>
  <c r="I114" i="20"/>
  <c r="H103" i="20"/>
  <c r="G103" i="20"/>
  <c r="F103" i="20"/>
  <c r="E103" i="20"/>
  <c r="D103" i="20"/>
  <c r="C103" i="20"/>
  <c r="B103" i="20"/>
  <c r="I101" i="20"/>
  <c r="I83" i="20"/>
  <c r="L83" i="20" s="1"/>
  <c r="M83" i="20" s="1"/>
  <c r="H83" i="20"/>
  <c r="I82" i="20"/>
  <c r="L82" i="20" s="1"/>
  <c r="M82" i="20" s="1"/>
  <c r="H82" i="20"/>
  <c r="G81" i="20"/>
  <c r="F81" i="20"/>
  <c r="E81" i="20"/>
  <c r="D81" i="20"/>
  <c r="I80" i="20"/>
  <c r="L80" i="20" s="1"/>
  <c r="M80" i="20" s="1"/>
  <c r="H80" i="20"/>
  <c r="I79" i="20"/>
  <c r="H79" i="20"/>
  <c r="G78" i="20"/>
  <c r="F78" i="20"/>
  <c r="E78" i="20"/>
  <c r="D78" i="20"/>
  <c r="H78" i="20" s="1"/>
  <c r="I77" i="20"/>
  <c r="H77" i="20"/>
  <c r="G76" i="20"/>
  <c r="F76" i="20"/>
  <c r="E76" i="20"/>
  <c r="D76" i="20"/>
  <c r="I75" i="20"/>
  <c r="L75" i="20" s="1"/>
  <c r="M75" i="20" s="1"/>
  <c r="H75" i="20"/>
  <c r="I74" i="20"/>
  <c r="L74" i="20" s="1"/>
  <c r="M74" i="20" s="1"/>
  <c r="H74" i="20"/>
  <c r="G73" i="20"/>
  <c r="F73" i="20"/>
  <c r="E73" i="20"/>
  <c r="D73" i="20"/>
  <c r="I72" i="20"/>
  <c r="L72" i="20" s="1"/>
  <c r="M72" i="20" s="1"/>
  <c r="H72" i="20"/>
  <c r="I71" i="20"/>
  <c r="L71" i="20" s="1"/>
  <c r="M71" i="20" s="1"/>
  <c r="H71" i="20"/>
  <c r="G70" i="20"/>
  <c r="F70" i="20"/>
  <c r="E70" i="20"/>
  <c r="D70" i="20"/>
  <c r="D69" i="20" s="1"/>
  <c r="I68" i="20"/>
  <c r="H68" i="20"/>
  <c r="G67" i="20"/>
  <c r="F67" i="20"/>
  <c r="E67" i="20"/>
  <c r="D67" i="20"/>
  <c r="I66" i="20"/>
  <c r="H66" i="20"/>
  <c r="G65" i="20"/>
  <c r="F65" i="20"/>
  <c r="E65" i="20"/>
  <c r="D65" i="20"/>
  <c r="I62" i="20"/>
  <c r="L62" i="20" s="1"/>
  <c r="M62" i="20" s="1"/>
  <c r="H62" i="20"/>
  <c r="I61" i="20"/>
  <c r="L61" i="20" s="1"/>
  <c r="M61" i="20" s="1"/>
  <c r="H61" i="20"/>
  <c r="G60" i="20"/>
  <c r="F60" i="20"/>
  <c r="E60" i="20"/>
  <c r="D60" i="20"/>
  <c r="I59" i="20"/>
  <c r="L59" i="20" s="1"/>
  <c r="M59" i="20" s="1"/>
  <c r="H59" i="20"/>
  <c r="I58" i="20"/>
  <c r="H58" i="20"/>
  <c r="G57" i="20"/>
  <c r="F57" i="20"/>
  <c r="E57" i="20"/>
  <c r="E56" i="20" s="1"/>
  <c r="D57" i="20"/>
  <c r="I55" i="20"/>
  <c r="L55" i="20" s="1"/>
  <c r="M55" i="20" s="1"/>
  <c r="H55" i="20"/>
  <c r="I54" i="20"/>
  <c r="H54" i="20"/>
  <c r="I53" i="20"/>
  <c r="L53" i="20" s="1"/>
  <c r="M53" i="20" s="1"/>
  <c r="H53" i="20"/>
  <c r="G52" i="20"/>
  <c r="G51" i="20" s="1"/>
  <c r="F52" i="20"/>
  <c r="F51" i="20" s="1"/>
  <c r="E52" i="20"/>
  <c r="E51" i="20" s="1"/>
  <c r="D52" i="20"/>
  <c r="D51" i="20" s="1"/>
  <c r="I50" i="20"/>
  <c r="L50" i="20" s="1"/>
  <c r="M50" i="20" s="1"/>
  <c r="H50" i="20"/>
  <c r="I49" i="20"/>
  <c r="L49" i="20" s="1"/>
  <c r="M49" i="20" s="1"/>
  <c r="H49" i="20"/>
  <c r="I48" i="20"/>
  <c r="H48" i="20"/>
  <c r="I47" i="20"/>
  <c r="L47" i="20" s="1"/>
  <c r="M47" i="20" s="1"/>
  <c r="H47" i="20"/>
  <c r="I46" i="20"/>
  <c r="H46" i="20"/>
  <c r="I45" i="20"/>
  <c r="L45" i="20" s="1"/>
  <c r="M45" i="20" s="1"/>
  <c r="H45" i="20"/>
  <c r="E44" i="20"/>
  <c r="I43" i="20"/>
  <c r="L43" i="20" s="1"/>
  <c r="M43" i="20" s="1"/>
  <c r="H43" i="20"/>
  <c r="I42" i="20"/>
  <c r="H42" i="20"/>
  <c r="I41" i="20"/>
  <c r="L41" i="20" s="1"/>
  <c r="M41" i="20" s="1"/>
  <c r="H41" i="20"/>
  <c r="I40" i="20"/>
  <c r="H40" i="20"/>
  <c r="G39" i="20"/>
  <c r="F39" i="20"/>
  <c r="E39" i="20"/>
  <c r="D39" i="20"/>
  <c r="I37" i="20"/>
  <c r="L37" i="20" s="1"/>
  <c r="M37" i="20" s="1"/>
  <c r="H37" i="20"/>
  <c r="I36" i="20"/>
  <c r="H36" i="20"/>
  <c r="I35" i="20"/>
  <c r="L35" i="20" s="1"/>
  <c r="M35" i="20" s="1"/>
  <c r="H35" i="20"/>
  <c r="I34" i="20"/>
  <c r="H34" i="20"/>
  <c r="I33" i="20"/>
  <c r="L33" i="20" s="1"/>
  <c r="M33" i="20" s="1"/>
  <c r="H33" i="20"/>
  <c r="G32" i="20"/>
  <c r="F32" i="20"/>
  <c r="E32" i="20"/>
  <c r="D32" i="20"/>
  <c r="I31" i="20"/>
  <c r="L31" i="20" s="1"/>
  <c r="M31" i="20" s="1"/>
  <c r="H31" i="20"/>
  <c r="I30" i="20"/>
  <c r="H30" i="20"/>
  <c r="I29" i="20"/>
  <c r="L29" i="20" s="1"/>
  <c r="M29" i="20" s="1"/>
  <c r="H29" i="20"/>
  <c r="I28" i="20"/>
  <c r="H28" i="20"/>
  <c r="I27" i="20"/>
  <c r="L27" i="20" s="1"/>
  <c r="M27" i="20" s="1"/>
  <c r="H27" i="20"/>
  <c r="I26" i="20"/>
  <c r="H26" i="20"/>
  <c r="G25" i="20"/>
  <c r="F25" i="20"/>
  <c r="E25" i="20"/>
  <c r="D25" i="20"/>
  <c r="C14" i="20"/>
  <c r="K12" i="20"/>
  <c r="M12" i="20" s="1"/>
  <c r="K11" i="20"/>
  <c r="M11" i="20" s="1"/>
  <c r="K10" i="20"/>
  <c r="M10" i="20" s="1"/>
  <c r="K9" i="20"/>
  <c r="M9" i="20" s="1"/>
  <c r="K8" i="20"/>
  <c r="K7" i="20"/>
  <c r="F64" i="20" l="1"/>
  <c r="G64" i="20"/>
  <c r="K101" i="20"/>
  <c r="I104" i="20"/>
  <c r="K112" i="20" s="1"/>
  <c r="J112" i="20"/>
  <c r="H25" i="20"/>
  <c r="G56" i="20"/>
  <c r="I56" i="20" s="1"/>
  <c r="F56" i="20"/>
  <c r="F44" i="20" s="1"/>
  <c r="F38" i="20" s="1"/>
  <c r="I81" i="20"/>
  <c r="H60" i="20"/>
  <c r="G69" i="20"/>
  <c r="M81" i="20"/>
  <c r="M73" i="20"/>
  <c r="I70" i="20"/>
  <c r="E69" i="20"/>
  <c r="I69" i="20" s="1"/>
  <c r="F69" i="20"/>
  <c r="E24" i="20"/>
  <c r="F24" i="20"/>
  <c r="M60" i="20"/>
  <c r="H65" i="20"/>
  <c r="I67" i="20"/>
  <c r="M70" i="20"/>
  <c r="H76" i="20"/>
  <c r="I78" i="20"/>
  <c r="K14" i="20"/>
  <c r="I103" i="20"/>
  <c r="H81" i="20"/>
  <c r="I76" i="20"/>
  <c r="L77" i="20"/>
  <c r="M77" i="20" s="1"/>
  <c r="M76" i="20" s="1"/>
  <c r="H73" i="20"/>
  <c r="I73" i="20"/>
  <c r="E64" i="20"/>
  <c r="H67" i="20"/>
  <c r="I60" i="20"/>
  <c r="H57" i="20"/>
  <c r="L58" i="20"/>
  <c r="M58" i="20" s="1"/>
  <c r="M57" i="20" s="1"/>
  <c r="H52" i="20"/>
  <c r="I52" i="20"/>
  <c r="L54" i="20"/>
  <c r="M54" i="20" s="1"/>
  <c r="M52" i="20" s="1"/>
  <c r="M51" i="20" s="1"/>
  <c r="E38" i="20"/>
  <c r="L46" i="20"/>
  <c r="M46" i="20" s="1"/>
  <c r="L48" i="20"/>
  <c r="M48" i="20" s="1"/>
  <c r="G24" i="20"/>
  <c r="I24" i="20" s="1"/>
  <c r="H32" i="20"/>
  <c r="I32" i="20"/>
  <c r="L34" i="20"/>
  <c r="M34" i="20" s="1"/>
  <c r="L36" i="20"/>
  <c r="M36" i="20" s="1"/>
  <c r="I51" i="20"/>
  <c r="M7" i="20"/>
  <c r="I25" i="20"/>
  <c r="I39" i="20"/>
  <c r="I57" i="20"/>
  <c r="I65" i="20"/>
  <c r="H70" i="20"/>
  <c r="H39" i="20"/>
  <c r="H51" i="20"/>
  <c r="D24" i="20"/>
  <c r="D56" i="20"/>
  <c r="D64" i="20"/>
  <c r="H18" i="4"/>
  <c r="H20" i="4" s="1"/>
  <c r="L10" i="4"/>
  <c r="M10" i="4" s="1"/>
  <c r="C26" i="4"/>
  <c r="C25" i="4"/>
  <c r="C24" i="4"/>
  <c r="C23" i="4"/>
  <c r="C22" i="4"/>
  <c r="C21" i="4"/>
  <c r="C20" i="4"/>
  <c r="C19" i="4"/>
  <c r="C18" i="4"/>
  <c r="C17" i="4"/>
  <c r="C16" i="4"/>
  <c r="C15" i="4"/>
  <c r="C14" i="4"/>
  <c r="C13" i="4"/>
  <c r="C12" i="4"/>
  <c r="C11" i="4"/>
  <c r="C10" i="4"/>
  <c r="B103" i="4"/>
  <c r="I64" i="20" l="1"/>
  <c r="F23" i="20"/>
  <c r="F63" i="20"/>
  <c r="G63" i="20"/>
  <c r="G44" i="20"/>
  <c r="H56" i="20"/>
  <c r="E23" i="20"/>
  <c r="M14" i="20"/>
  <c r="K15" i="20"/>
  <c r="M69" i="20"/>
  <c r="M32" i="20"/>
  <c r="M44" i="20"/>
  <c r="M56" i="20"/>
  <c r="D44" i="20"/>
  <c r="H44" i="20" s="1"/>
  <c r="H69" i="20"/>
  <c r="E63" i="20"/>
  <c r="I63" i="20" s="1"/>
  <c r="D63" i="20"/>
  <c r="H63" i="20" s="1"/>
  <c r="H64" i="20"/>
  <c r="H24" i="20"/>
  <c r="L11" i="4"/>
  <c r="M11" i="4" s="1"/>
  <c r="D38" i="20" l="1"/>
  <c r="H38" i="20" s="1"/>
  <c r="G38" i="20"/>
  <c r="I44" i="20"/>
  <c r="D23" i="20"/>
  <c r="H23" i="20" s="1"/>
  <c r="L12" i="4"/>
  <c r="G23" i="20" l="1"/>
  <c r="I23" i="20" s="1"/>
  <c r="I38" i="20"/>
  <c r="M12" i="4"/>
  <c r="L13" i="4" s="1"/>
  <c r="M13" i="4" s="1"/>
  <c r="B117" i="4" l="1"/>
  <c r="B130" i="4"/>
  <c r="B127" i="4"/>
  <c r="B132" i="4"/>
  <c r="B126" i="4"/>
  <c r="B115" i="4"/>
  <c r="B102" i="4"/>
  <c r="B99" i="4"/>
  <c r="B96" i="4"/>
  <c r="G56" i="3" l="1"/>
  <c r="F56" i="3"/>
  <c r="F55" i="3" s="1"/>
  <c r="I58" i="3" l="1"/>
  <c r="H57" i="3"/>
  <c r="H68" i="3" l="1"/>
  <c r="H67" i="3"/>
  <c r="D66" i="3"/>
  <c r="H65" i="3"/>
  <c r="G63" i="3"/>
  <c r="F63" i="3"/>
  <c r="E63" i="3"/>
  <c r="D63" i="3"/>
  <c r="H62" i="3"/>
  <c r="D61" i="3"/>
  <c r="G55" i="3"/>
  <c r="E56" i="3"/>
  <c r="I56" i="3" s="1"/>
  <c r="D56" i="3"/>
  <c r="H53" i="3"/>
  <c r="H52" i="3"/>
  <c r="F51" i="3"/>
  <c r="E51" i="3"/>
  <c r="I51" i="3" s="1"/>
  <c r="D51" i="3"/>
  <c r="H50" i="3"/>
  <c r="H49" i="3"/>
  <c r="G48" i="3"/>
  <c r="F48" i="3"/>
  <c r="E48" i="3"/>
  <c r="D48" i="3"/>
  <c r="E41" i="3"/>
  <c r="I41" i="3" s="1"/>
  <c r="G35" i="3"/>
  <c r="F35" i="3"/>
  <c r="E35" i="3"/>
  <c r="D35" i="3"/>
  <c r="G29" i="3"/>
  <c r="F29" i="3"/>
  <c r="H28" i="3"/>
  <c r="H27" i="3"/>
  <c r="H26" i="3"/>
  <c r="H25" i="3"/>
  <c r="H24" i="3"/>
  <c r="G23" i="3"/>
  <c r="F23" i="3"/>
  <c r="E23" i="3"/>
  <c r="D23" i="3"/>
  <c r="I23" i="3" l="1"/>
  <c r="G54" i="3"/>
  <c r="I61" i="3"/>
  <c r="I66" i="3"/>
  <c r="I63" i="3"/>
  <c r="I48" i="3"/>
  <c r="E22" i="3"/>
  <c r="F22" i="3"/>
  <c r="D22" i="3"/>
  <c r="G22" i="3"/>
  <c r="G47" i="3"/>
  <c r="H63" i="3"/>
  <c r="H66" i="3"/>
  <c r="H29" i="3"/>
  <c r="F47" i="3"/>
  <c r="E47" i="3"/>
  <c r="H48" i="3"/>
  <c r="D47" i="3"/>
  <c r="F54" i="3"/>
  <c r="E55" i="3"/>
  <c r="H51" i="3"/>
  <c r="H58" i="3"/>
  <c r="H61" i="3"/>
  <c r="H56" i="3"/>
  <c r="H35" i="3"/>
  <c r="I35" i="3"/>
  <c r="I29" i="3"/>
  <c r="H23" i="3"/>
  <c r="D55" i="3"/>
  <c r="D54" i="3" s="1"/>
  <c r="I55" i="3" l="1"/>
  <c r="E54" i="3"/>
  <c r="I47" i="3"/>
  <c r="H22" i="3"/>
  <c r="I22" i="3"/>
  <c r="H47" i="3"/>
  <c r="H55" i="3"/>
  <c r="I54" i="3" l="1"/>
  <c r="J75" i="20"/>
  <c r="H54" i="3"/>
  <c r="H41" i="3"/>
  <c r="J83" i="20" l="1"/>
  <c r="J82" i="20"/>
  <c r="J34" i="20" l="1"/>
  <c r="J30" i="20"/>
  <c r="J48" i="20"/>
  <c r="J74" i="20"/>
  <c r="J46" i="20"/>
  <c r="J27" i="20"/>
  <c r="J49" i="20"/>
  <c r="J42" i="20"/>
  <c r="J28" i="20"/>
  <c r="J33" i="20"/>
  <c r="J40" i="20"/>
  <c r="J45" i="20"/>
  <c r="J58" i="20"/>
  <c r="J79" i="20"/>
  <c r="J26" i="20"/>
  <c r="J36" i="20"/>
  <c r="J54" i="20"/>
  <c r="J29" i="20"/>
  <c r="J35" i="20"/>
  <c r="J41" i="20"/>
  <c r="J47" i="20"/>
  <c r="J53" i="20"/>
  <c r="J61" i="20"/>
  <c r="J71" i="20"/>
  <c r="J67" i="20" l="1"/>
  <c r="K75" i="20"/>
  <c r="J78" i="20"/>
  <c r="K54" i="20"/>
  <c r="K27" i="20"/>
  <c r="K77" i="20"/>
  <c r="K82" i="20"/>
  <c r="J76" i="20"/>
  <c r="K34" i="20"/>
  <c r="K47" i="20"/>
  <c r="K70" i="20"/>
  <c r="J52" i="20"/>
  <c r="K49" i="20"/>
  <c r="K33" i="20"/>
  <c r="K41" i="20"/>
  <c r="K66" i="20"/>
  <c r="L66" i="20" s="1"/>
  <c r="M66" i="20" s="1"/>
  <c r="M65" i="20" s="1"/>
  <c r="K71" i="20"/>
  <c r="J57" i="20"/>
  <c r="K40" i="20"/>
  <c r="L40" i="20" s="1"/>
  <c r="M40" i="20" s="1"/>
  <c r="K30" i="20"/>
  <c r="L30" i="20" s="1"/>
  <c r="M30" i="20" s="1"/>
  <c r="K36" i="20"/>
  <c r="K29" i="20"/>
  <c r="K53" i="20"/>
  <c r="K48" i="20"/>
  <c r="K35" i="20"/>
  <c r="K79" i="20"/>
  <c r="L79" i="20" s="1"/>
  <c r="M79" i="20" s="1"/>
  <c r="M78" i="20" s="1"/>
  <c r="K58" i="20"/>
  <c r="K61" i="20"/>
  <c r="K26" i="20"/>
  <c r="L26" i="20" s="1"/>
  <c r="M26" i="20" s="1"/>
  <c r="K32" i="20"/>
  <c r="J81" i="20"/>
  <c r="K76" i="20"/>
  <c r="J65" i="20"/>
  <c r="K28" i="20"/>
  <c r="L28" i="20" s="1"/>
  <c r="M28" i="20" s="1"/>
  <c r="K46" i="20"/>
  <c r="K45" i="20"/>
  <c r="K42" i="20"/>
  <c r="L42" i="20" s="1"/>
  <c r="M42" i="20" s="1"/>
  <c r="K74" i="20"/>
  <c r="K80" i="20"/>
  <c r="K83" i="20"/>
  <c r="K31" i="20" l="1"/>
  <c r="K60" i="20"/>
  <c r="J60" i="20"/>
  <c r="J66" i="20"/>
  <c r="J59" i="20"/>
  <c r="J72" i="20"/>
  <c r="J77" i="20"/>
  <c r="K59" i="20"/>
  <c r="J80" i="20"/>
  <c r="J31" i="20"/>
  <c r="K72" i="20"/>
  <c r="K78" i="20"/>
  <c r="M39" i="20"/>
  <c r="M38" i="20" s="1"/>
  <c r="K57" i="20"/>
  <c r="J39" i="20"/>
  <c r="J32" i="20"/>
  <c r="J56" i="20"/>
  <c r="K65" i="20"/>
  <c r="J73" i="20"/>
  <c r="M25" i="20"/>
  <c r="M24" i="20" s="1"/>
  <c r="K25" i="20"/>
  <c r="J24" i="20"/>
  <c r="K73" i="20"/>
  <c r="K51" i="20"/>
  <c r="K81" i="20"/>
  <c r="K39" i="20"/>
  <c r="J64" i="20"/>
  <c r="J25" i="20"/>
  <c r="J70" i="20"/>
  <c r="K52" i="20"/>
  <c r="K56" i="20"/>
  <c r="K67" i="20"/>
  <c r="J69" i="20" l="1"/>
  <c r="J51" i="20"/>
  <c r="J68" i="20"/>
  <c r="J50" i="20"/>
  <c r="K50" i="20"/>
  <c r="J63" i="20"/>
  <c r="J55" i="20"/>
  <c r="K68" i="20"/>
  <c r="L68" i="20" s="1"/>
  <c r="M68" i="20" s="1"/>
  <c r="M67" i="20" s="1"/>
  <c r="M64" i="20" s="1"/>
  <c r="M63" i="20" s="1"/>
  <c r="K55" i="20"/>
  <c r="K64" i="20"/>
  <c r="K24" i="20"/>
  <c r="M23" i="20"/>
  <c r="K69" i="20"/>
  <c r="M92" i="20" l="1"/>
  <c r="L101" i="20" s="1"/>
  <c r="J110" i="20" s="1"/>
  <c r="K110" i="20" s="1"/>
  <c r="K62" i="20"/>
  <c r="K43" i="20"/>
  <c r="J43" i="20"/>
  <c r="J62" i="20"/>
  <c r="J44" i="20"/>
  <c r="K44" i="20"/>
  <c r="K63" i="20"/>
  <c r="N102" i="20" l="1"/>
  <c r="L104" i="20"/>
  <c r="L105" i="20" s="1"/>
  <c r="M93" i="20"/>
  <c r="J23" i="20"/>
  <c r="J37" i="20"/>
  <c r="J38" i="20"/>
  <c r="K37" i="20"/>
  <c r="J114" i="20"/>
  <c r="K114" i="20" s="1"/>
  <c r="K38" i="20"/>
  <c r="K23" i="20" l="1"/>
  <c r="C13" i="3" l="1"/>
  <c r="D19" i="22" l="1"/>
  <c r="D23" i="22"/>
  <c r="D16" i="22"/>
  <c r="D24" i="22"/>
  <c r="D17" i="22"/>
  <c r="D21" i="22"/>
  <c r="D25" i="22"/>
  <c r="D18" i="22"/>
  <c r="D22" i="22"/>
  <c r="D9" i="22"/>
  <c r="E14" i="22" l="1"/>
  <c r="E12" i="22"/>
  <c r="E26" i="22"/>
  <c r="E15" i="22"/>
  <c r="E10" i="22"/>
  <c r="E13" i="22"/>
  <c r="E20" i="22"/>
  <c r="E27" i="22"/>
  <c r="E11" i="22"/>
  <c r="E16" i="22"/>
  <c r="E24" i="22"/>
  <c r="E9" i="22"/>
  <c r="E19" i="22"/>
  <c r="E17" i="22"/>
  <c r="E22" i="22"/>
  <c r="E23" i="22"/>
  <c r="E21" i="22"/>
  <c r="E25" i="22"/>
  <c r="E18" i="22"/>
  <c r="B18" i="22" l="1"/>
  <c r="B22" i="22"/>
  <c r="B17" i="22"/>
  <c r="B25" i="22"/>
  <c r="B19" i="22"/>
  <c r="B23" i="22"/>
  <c r="B16" i="22"/>
  <c r="B24" i="22"/>
  <c r="B21" i="22"/>
  <c r="B9" i="22"/>
  <c r="J19" i="22" l="1"/>
  <c r="J24" i="22"/>
  <c r="J16" i="22"/>
  <c r="J21" i="22"/>
  <c r="J25" i="22"/>
  <c r="J17" i="22"/>
  <c r="J22" i="22"/>
  <c r="J9" i="22"/>
  <c r="J18" i="22"/>
  <c r="J23" i="22"/>
  <c r="C20" i="22"/>
  <c r="F20" i="22"/>
  <c r="C11" i="22"/>
  <c r="F11" i="22"/>
  <c r="C13" i="22"/>
  <c r="F13" i="22"/>
  <c r="C12" i="22"/>
  <c r="F12" i="22"/>
  <c r="C14" i="22"/>
  <c r="F14" i="22"/>
  <c r="C27" i="22"/>
  <c r="F27" i="22"/>
  <c r="C15" i="22"/>
  <c r="F15" i="22"/>
  <c r="C26" i="22"/>
  <c r="F26" i="22"/>
  <c r="C10" i="22"/>
  <c r="F10" i="22"/>
  <c r="F23" i="22"/>
  <c r="C23" i="22"/>
  <c r="C19" i="22"/>
  <c r="F19" i="22"/>
  <c r="C18" i="22"/>
  <c r="F18" i="22"/>
  <c r="C21" i="22"/>
  <c r="F21" i="22"/>
  <c r="F9" i="22"/>
  <c r="C9" i="22"/>
  <c r="C24" i="22"/>
  <c r="F24" i="22"/>
  <c r="C16" i="22"/>
  <c r="F16" i="22"/>
  <c r="C22" i="22"/>
  <c r="F22" i="22"/>
  <c r="F25" i="22"/>
  <c r="C25" i="22"/>
  <c r="F17" i="22"/>
  <c r="C17" i="22"/>
  <c r="G26" i="22" l="1"/>
  <c r="G27" i="22"/>
  <c r="G11" i="22"/>
  <c r="G10" i="22"/>
  <c r="G15" i="22"/>
  <c r="G14" i="22"/>
  <c r="G13" i="22"/>
  <c r="G20" i="22"/>
  <c r="G12" i="22"/>
  <c r="G23" i="22"/>
  <c r="G16" i="22"/>
  <c r="G17" i="22"/>
  <c r="G25" i="22"/>
  <c r="G9" i="22"/>
  <c r="G22" i="22"/>
  <c r="G24" i="22"/>
  <c r="G21" i="22"/>
  <c r="G19" i="22"/>
  <c r="G18" i="22"/>
  <c r="K10" i="22" l="1"/>
  <c r="M10" i="22"/>
  <c r="M14" i="22"/>
  <c r="K14" i="22"/>
  <c r="K15" i="22"/>
  <c r="M15" i="22"/>
  <c r="K11" i="22"/>
  <c r="M11" i="22"/>
  <c r="K26" i="22"/>
  <c r="M26" i="22"/>
  <c r="K20" i="22"/>
  <c r="M20" i="22"/>
  <c r="M27" i="22"/>
  <c r="K27" i="22"/>
  <c r="K12" i="22"/>
  <c r="M12" i="22"/>
  <c r="M13" i="22"/>
  <c r="K13" i="22"/>
  <c r="M24" i="22"/>
  <c r="K24" i="22"/>
  <c r="M16" i="22"/>
  <c r="K16" i="22"/>
  <c r="K19" i="22"/>
  <c r="M19" i="22"/>
  <c r="K25" i="22"/>
  <c r="M25" i="22"/>
  <c r="M9" i="22"/>
  <c r="K9" i="22"/>
  <c r="K17" i="22"/>
  <c r="M17" i="22"/>
  <c r="K18" i="22"/>
  <c r="M18" i="22"/>
  <c r="M21" i="22"/>
  <c r="K21" i="22"/>
  <c r="M22" i="22"/>
  <c r="K22" i="22"/>
  <c r="M23" i="22"/>
  <c r="K23" i="2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Karen Celenia Pivaral Rodríguez</author>
  </authors>
  <commentList>
    <comment ref="J10" authorId="0" shapeId="0" xr:uid="{00000000-0006-0000-0200-000001000000}">
      <text>
        <r>
          <rPr>
            <b/>
            <sz val="9"/>
            <color indexed="81"/>
            <rFont val="Tahoma"/>
            <family val="2"/>
          </rPr>
          <t>Karen Celenia Pivaral Rodríguez:</t>
        </r>
        <r>
          <rPr>
            <sz val="9"/>
            <color indexed="81"/>
            <rFont val="Tahoma"/>
            <family val="2"/>
          </rPr>
          <t xml:space="preserve">
Definir el % de accionistas identificados.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Karen Celenia Pivaral Rodríguez</author>
  </authors>
  <commentList>
    <comment ref="A8" authorId="0" shapeId="0" xr:uid="{00000000-0006-0000-0300-000001000000}">
      <text>
        <r>
          <rPr>
            <b/>
            <sz val="9"/>
            <color indexed="81"/>
            <rFont val="Tahoma"/>
            <family val="2"/>
          </rPr>
          <t>Karen Celenia Pivaral Rodríguez:</t>
        </r>
        <r>
          <rPr>
            <sz val="9"/>
            <color indexed="81"/>
            <rFont val="Tahoma"/>
            <family val="2"/>
          </rPr>
          <t xml:space="preserve">
Eliminar concepto de "riesgo" en las descripciones. </t>
        </r>
      </text>
    </comment>
    <comment ref="A29" authorId="0" shapeId="0" xr:uid="{00000000-0006-0000-0300-000002000000}">
      <text>
        <r>
          <rPr>
            <b/>
            <sz val="9"/>
            <color indexed="81"/>
            <rFont val="Tahoma"/>
            <family val="2"/>
          </rPr>
          <t>Karen Celenia Pivaral Rodríguez:</t>
        </r>
        <r>
          <rPr>
            <sz val="9"/>
            <color indexed="81"/>
            <rFont val="Tahoma"/>
            <family val="2"/>
          </rPr>
          <t xml:space="preserve">
No sería establecer el nivel de riesgo por grupo financiero, sino por grupo económico. Establecer criterios de decisión a partir de: 
- pertenece a un grupo financiero
- pertenece a un grupo económico
- Si no pertenece a un grupo financiero será un 1</t>
        </r>
      </text>
    </comment>
    <comment ref="A30" authorId="0" shapeId="0" xr:uid="{00000000-0006-0000-0300-000003000000}">
      <text>
        <r>
          <rPr>
            <b/>
            <sz val="9"/>
            <color indexed="81"/>
            <rFont val="Tahoma"/>
            <family val="2"/>
          </rPr>
          <t>Karen Celenia Pivaral Rodríguez:</t>
        </r>
        <r>
          <rPr>
            <sz val="9"/>
            <color indexed="81"/>
            <rFont val="Tahoma"/>
            <family val="2"/>
          </rPr>
          <t xml:space="preserve">
Para establecer los criterios de ponderación se debe tomar en cuenta el grupo económico a nivel nacional e internacional. La complejidad que se debe de establecer en función de qué tantas capas de estructuras jurídicas tenga el banco. 
</t>
        </r>
      </text>
    </comment>
    <comment ref="A52" authorId="0" shapeId="0" xr:uid="{00000000-0006-0000-0300-000004000000}">
      <text>
        <r>
          <rPr>
            <b/>
            <sz val="9"/>
            <color indexed="81"/>
            <rFont val="Tahoma"/>
            <family val="2"/>
          </rPr>
          <t>Karen Celenia Pivaral Rodríguez:</t>
        </r>
        <r>
          <rPr>
            <sz val="9"/>
            <color indexed="81"/>
            <rFont val="Tahoma"/>
            <family val="2"/>
          </rPr>
          <t xml:space="preserve">
Se debe establecer criterios para establecer el nivel de riesgo del país donde está la holding</t>
        </r>
      </text>
    </comment>
    <comment ref="A94" authorId="0" shapeId="0" xr:uid="{00000000-0006-0000-0300-000005000000}">
      <text>
        <r>
          <rPr>
            <b/>
            <sz val="9"/>
            <color indexed="81"/>
            <rFont val="Tahoma"/>
            <family val="2"/>
          </rPr>
          <t>Karen Celenia Pivaral Rodríguez:</t>
        </r>
        <r>
          <rPr>
            <sz val="9"/>
            <color indexed="81"/>
            <rFont val="Tahoma"/>
            <family val="2"/>
          </rPr>
          <t xml:space="preserve">
No establecer rangos en función del número de países sino de las cualidades o características de los países. 
Utilizar índice de Basilea, 
Esta calificación debe establecerse en función de los países en los que el Banco constituido en Guatemala tiene operaciones. 
</t>
        </r>
      </text>
    </comment>
    <comment ref="A138" authorId="0" shapeId="0" xr:uid="{00000000-0006-0000-0300-000006000000}">
      <text>
        <r>
          <rPr>
            <b/>
            <sz val="9"/>
            <color indexed="81"/>
            <rFont val="Tahoma"/>
            <family val="2"/>
          </rPr>
          <t>Karen Celenia Pivaral Rodríguez:</t>
        </r>
        <r>
          <rPr>
            <sz val="9"/>
            <color indexed="81"/>
            <rFont val="Tahoma"/>
            <family val="2"/>
          </rPr>
          <t xml:space="preserve">
Establecer rangos a partir de la participación del Gobierno en el capital del banco. </t>
        </r>
      </text>
    </comment>
  </commentList>
</comments>
</file>

<file path=xl/sharedStrings.xml><?xml version="1.0" encoding="utf-8"?>
<sst xmlns="http://schemas.openxmlformats.org/spreadsheetml/2006/main" count="589" uniqueCount="347">
  <si>
    <t xml:space="preserve"> </t>
  </si>
  <si>
    <t>FACTORES ESTRUCTURALES</t>
  </si>
  <si>
    <t>Peso (%)</t>
  </si>
  <si>
    <t>Observaciones</t>
  </si>
  <si>
    <t>Puntaje</t>
  </si>
  <si>
    <t xml:space="preserve">Riesgo
Institucional </t>
  </si>
  <si>
    <t>Tendencia del Riesgo Institucional</t>
  </si>
  <si>
    <t>Año anterior</t>
  </si>
  <si>
    <t xml:space="preserve">Tendencia </t>
  </si>
  <si>
    <t>1. Tamaño en el sector</t>
  </si>
  <si>
    <t>3. Ubicación de la holding</t>
  </si>
  <si>
    <t>4. Transparencia de la estructura de control (beneficiario final)</t>
  </si>
  <si>
    <t>5. Presencia (nacional / internacional)</t>
  </si>
  <si>
    <t>6. Participación del Gobierno de la República</t>
  </si>
  <si>
    <t>TOTAL FACTOR ESTRUCTURAL</t>
  </si>
  <si>
    <t>INFORMACIÓN CUALITATIVA</t>
  </si>
  <si>
    <t>Tendencia Riesgo Neto</t>
  </si>
  <si>
    <t>RIESGO INHERENTE (Negocio)</t>
  </si>
  <si>
    <t>ENTORNO DE CONTROL Y MITIGACIÓN DE RIESGOS</t>
  </si>
  <si>
    <t>Moneda Nacional</t>
  </si>
  <si>
    <t>Moneda extranjera</t>
  </si>
  <si>
    <t>Riesgo Bruto</t>
  </si>
  <si>
    <t>Tendencia</t>
  </si>
  <si>
    <t>1. GOBIERNO CORPORATIVO Y ADMINISTRACIÓN RIESGO</t>
  </si>
  <si>
    <t>2. OFICIAL CUMPLIMIENTO</t>
  </si>
  <si>
    <t xml:space="preserve">3. POLÍTICAS Y PROCEDIMIENTOS </t>
  </si>
  <si>
    <t xml:space="preserve">4. ALERTAS Y MONITOREO   </t>
  </si>
  <si>
    <t>5. RTS</t>
  </si>
  <si>
    <t>6. CAPACITACIÓN</t>
  </si>
  <si>
    <t>7.  AUDITORÍA</t>
  </si>
  <si>
    <t>TOTAL MITIGANTES 
(Control Riesgo)</t>
  </si>
  <si>
    <t>TENDENCIA</t>
  </si>
  <si>
    <t>Productos y Servicios</t>
  </si>
  <si>
    <t>Peso</t>
  </si>
  <si>
    <t>Monto</t>
  </si>
  <si>
    <t>Monto
(dólares o
equivalente en dólares)</t>
  </si>
  <si>
    <t>Normalización ("N")</t>
  </si>
  <si>
    <t>Riesgo Inherente total (anterior)</t>
  </si>
  <si>
    <t>Total ENTORNO DE CONTROL (Previo)</t>
  </si>
  <si>
    <t>Riesgo Neto
(anterior)</t>
  </si>
  <si>
    <t>a. Depósitos</t>
  </si>
  <si>
    <t xml:space="preserve">    1. De personas jurídicas</t>
  </si>
  <si>
    <t>Perfil de Mitigación de Riesgos</t>
  </si>
  <si>
    <t>Scale Risk Mitigants</t>
  </si>
  <si>
    <t xml:space="preserve">    2. De personas individuales</t>
  </si>
  <si>
    <t>Escala</t>
  </si>
  <si>
    <t>De</t>
  </si>
  <si>
    <t>A</t>
  </si>
  <si>
    <t>Bueno</t>
  </si>
  <si>
    <t>Aceptable</t>
  </si>
  <si>
    <t>Mejorable</t>
  </si>
  <si>
    <t>Deficiente</t>
  </si>
  <si>
    <t>b. Créditos/Préstamos</t>
  </si>
  <si>
    <t>Escala Riesgo Inherente</t>
  </si>
  <si>
    <t xml:space="preserve">Escala </t>
  </si>
  <si>
    <t>Perfil de riesgo MLFT</t>
  </si>
  <si>
    <t>Bajo</t>
  </si>
  <si>
    <t>Medio bajo</t>
  </si>
  <si>
    <t>Medio alto</t>
  </si>
  <si>
    <t>Alto</t>
  </si>
  <si>
    <t>c. Otros</t>
  </si>
  <si>
    <t xml:space="preserve">    1. Fideicomisos</t>
  </si>
  <si>
    <t>b. Préstamos</t>
  </si>
  <si>
    <t xml:space="preserve">    1. Enviadas </t>
  </si>
  <si>
    <t xml:space="preserve">    2. Recibidas </t>
  </si>
  <si>
    <t>c. Remesas Locales</t>
  </si>
  <si>
    <t>d. Compra de divisas</t>
  </si>
  <si>
    <t>e. Servicios regionales</t>
  </si>
  <si>
    <t xml:space="preserve">       1.1 Clientes extranjeros jurídicos</t>
  </si>
  <si>
    <t xml:space="preserve">       1.2 Contratistas y Proveedores del Estado</t>
  </si>
  <si>
    <t xml:space="preserve">       1.1 Del Estado</t>
  </si>
  <si>
    <t xml:space="preserve">        1. Depósitos en efectivo  </t>
  </si>
  <si>
    <t xml:space="preserve">        1.1 Hacia países alto riesgo </t>
  </si>
  <si>
    <t xml:space="preserve">        2.1 De países alto riesgo</t>
  </si>
  <si>
    <t xml:space="preserve">        1.1 Hacia países alto riesgo</t>
  </si>
  <si>
    <t xml:space="preserve">         2.1 De países alto riesgo</t>
  </si>
  <si>
    <t xml:space="preserve">    1. Compra de divisas en efectivo en zonas fronterizas</t>
  </si>
  <si>
    <t xml:space="preserve">    2. Compra de divisas en efectivo en el resto del territorio nacional </t>
  </si>
  <si>
    <t xml:space="preserve">    1. Operaciones realizadas desde territorio nacional </t>
  </si>
  <si>
    <t xml:space="preserve">       1.3 ONG's</t>
  </si>
  <si>
    <t xml:space="preserve">       1.4 Entidades del Estado</t>
  </si>
  <si>
    <t xml:space="preserve">       1.5 Proveedores de servicios de pago a terceros</t>
  </si>
  <si>
    <t xml:space="preserve">       1.6 Exportadores Agrícolas</t>
  </si>
  <si>
    <t xml:space="preserve">       1.3 Entidades del Estado</t>
  </si>
  <si>
    <t xml:space="preserve">       1.4 Exportadores Agrícolas</t>
  </si>
  <si>
    <t>1. Tamaño en el sector (Activos)</t>
  </si>
  <si>
    <t xml:space="preserve">Institución </t>
  </si>
  <si>
    <t>INDUSTRIAL, S. A.</t>
  </si>
  <si>
    <t>DE DESARROLLO RURAL, S. A.</t>
  </si>
  <si>
    <t>G&amp;T CONTINENTAL, S. A.</t>
  </si>
  <si>
    <t>AGROMERCANTIL DE GUATEMALA, S. A.</t>
  </si>
  <si>
    <t>DE AMÉRICA CENTRAL, S. A.</t>
  </si>
  <si>
    <t>DE LOS TRABAJADORES</t>
  </si>
  <si>
    <t>INTERNACIONAL, S. A.</t>
  </si>
  <si>
    <t>PROMERICA, S. A.</t>
  </si>
  <si>
    <t>PROMERICA DE GUATEMALA, S. A.</t>
  </si>
  <si>
    <t>CITIBANK, N.A., SUCURSAL GUATEMALA</t>
  </si>
  <si>
    <t>EL CRÉDITO HIPOTECARIO NACIONAL DE GUATEMALA</t>
  </si>
  <si>
    <t>FICOHSA GUATEMALA, S. A.</t>
  </si>
  <si>
    <t>AZTECA DE GUATEMALA, S. A.</t>
  </si>
  <si>
    <t>INMOBILIARIO, S. A.</t>
  </si>
  <si>
    <t>DE ANTIGUA, S. A.</t>
  </si>
  <si>
    <t>DE CRÉDITO, S. A.</t>
  </si>
  <si>
    <t>VIVIBANCO, S. A.</t>
  </si>
  <si>
    <t>INV, S. A.</t>
  </si>
  <si>
    <t>Total</t>
  </si>
  <si>
    <t>Nivel de Riesgo</t>
  </si>
  <si>
    <t>Ponderación</t>
  </si>
  <si>
    <t>bajo</t>
  </si>
  <si>
    <t>medio bajo</t>
  </si>
  <si>
    <t>medio alto</t>
  </si>
  <si>
    <t>alto</t>
  </si>
  <si>
    <t>Total de Activo Q</t>
  </si>
  <si>
    <t>EL CRÉDITO HIPOTECARIO NACIONAL DE GUATEMALA(*)</t>
  </si>
  <si>
    <t xml:space="preserve">(*) Departamentos adscritos </t>
  </si>
  <si>
    <t>País donde se ubica la holding</t>
  </si>
  <si>
    <t>Panamá</t>
  </si>
  <si>
    <t>Colombia</t>
  </si>
  <si>
    <t xml:space="preserve"> --</t>
  </si>
  <si>
    <t>Estados Unidos</t>
  </si>
  <si>
    <t>Honduras</t>
  </si>
  <si>
    <t>México</t>
  </si>
  <si>
    <t>Bahamas</t>
  </si>
  <si>
    <t>Ecuador</t>
  </si>
  <si>
    <t>Países donde tiene presencia adicionales a Guatemala</t>
  </si>
  <si>
    <t xml:space="preserve"> --------</t>
  </si>
  <si>
    <r>
      <rPr>
        <b/>
        <sz val="11"/>
        <color indexed="8"/>
        <rFont val="Calibri"/>
        <family val="2"/>
      </rPr>
      <t>Descripción:</t>
    </r>
    <r>
      <rPr>
        <sz val="11"/>
        <color indexed="8"/>
        <rFont val="Calibri"/>
        <family val="2"/>
        <charset val="161"/>
      </rPr>
      <t xml:space="preserve"> El nivel de riesgo de presencia, estará definida en función de la cantidad de países en donde tiene presencia adicionales a Guatemala, siendo 4 un nivel de riesgo alto y 1 un nivel de riesgo bajo. </t>
    </r>
  </si>
  <si>
    <t xml:space="preserve">Participación del Gobierno en el capital </t>
  </si>
  <si>
    <t xml:space="preserve">       2.2 Clientes extranjeros no residentes</t>
  </si>
  <si>
    <t xml:space="preserve">       2.3 Contratistas y Proveedores del Estado</t>
  </si>
  <si>
    <t xml:space="preserve">       2.4 Personas Expuestas Políticamente</t>
  </si>
  <si>
    <t xml:space="preserve">       2.5 Banca Privada</t>
  </si>
  <si>
    <t>B. PRODUCTOS (Movimiento transaccional del 01/06/2017 al 31/12/2017)</t>
  </si>
  <si>
    <t xml:space="preserve">        1. Préstamos pagados por anticipado</t>
  </si>
  <si>
    <t>C. SERVICIOS (Movimiento transaccional del 01/06/2017 al 31/12/2017)</t>
  </si>
  <si>
    <t xml:space="preserve">a. Transferencias Internacionales  </t>
  </si>
  <si>
    <t>b. Remesas Internacionales</t>
  </si>
  <si>
    <t>Línea de Negocio</t>
  </si>
  <si>
    <t>%  Representatividad</t>
  </si>
  <si>
    <t>Rango de % Representatividad</t>
  </si>
  <si>
    <t xml:space="preserve">Descripción: El nivel de riesgo de participación del Gobierno de la República, estará definida en función de la participación del Estado en el capital de la entidad , siendo 4 un nivel de riesgo alto (SI) y 1 un nivel de riesgo bajo (NO). </t>
  </si>
  <si>
    <t xml:space="preserve">    2. Operaciones realizadas desde territorio extranjero </t>
  </si>
  <si>
    <t>A. Clientes  (Saldos de las categorías al 31/12/2017)</t>
  </si>
  <si>
    <t xml:space="preserve">       2.1 Clientes extranjeros residentes</t>
  </si>
  <si>
    <t xml:space="preserve">       2.6 Créditos garantizados con depósitos en Bancos
        Off-shore o Banca Extranjera</t>
  </si>
  <si>
    <t xml:space="preserve">       1.2 De administración de flujos privados</t>
  </si>
  <si>
    <t xml:space="preserve">       1.3 Otros Fideicomisos</t>
  </si>
  <si>
    <t xml:space="preserve">        2.  Depósitos que sirven de garantía de Préstamos (Back to Back)</t>
  </si>
  <si>
    <t xml:space="preserve">       2. Créditos garantizados con depósitos en Bancos Off-shore o Banca Extranjera</t>
  </si>
  <si>
    <t xml:space="preserve">        1.1 Remesas Locales</t>
  </si>
  <si>
    <t>Monto Total 
(Moneda Nacional + Moneda Extranjera)</t>
  </si>
  <si>
    <t>Total Entidad 
(Moneda Nacional y Extranjera)</t>
  </si>
  <si>
    <t>Tipo de cambio al 31/12/2017</t>
  </si>
  <si>
    <t>TOTAL RIESGO INHERENTE (pondenderada por "N")</t>
  </si>
  <si>
    <t>Variables de Referencia del Mercado</t>
  </si>
  <si>
    <t>Monto Total de MK</t>
  </si>
  <si>
    <t xml:space="preserve">Perfil de Riesgo Inherente Líneas de Negocio:  </t>
  </si>
  <si>
    <t>Riesgo Estructural</t>
  </si>
  <si>
    <t>Riesgo de Negocio</t>
  </si>
  <si>
    <t>INFORMACION CUANTITATIVA</t>
  </si>
  <si>
    <t>2. Pertenencia a grupo financiero/económico</t>
  </si>
  <si>
    <t>Se conoce al principal accionista que tiene el 75% de las acciones</t>
  </si>
  <si>
    <t xml:space="preserve">1.2 Hacia otros países incluyendo EE. UU. </t>
  </si>
  <si>
    <t>2.2 De otros países incluyendo EE. UU</t>
  </si>
  <si>
    <t xml:space="preserve">Se conoce al 75% de los accionistas </t>
  </si>
  <si>
    <t>Calificación</t>
  </si>
  <si>
    <t xml:space="preserve">2. Pertenencia a grupo financiero/económico </t>
  </si>
  <si>
    <r>
      <rPr>
        <b/>
        <sz val="11"/>
        <color indexed="8"/>
        <rFont val="Calibri"/>
        <family val="2"/>
      </rPr>
      <t xml:space="preserve">Descripción: </t>
    </r>
    <r>
      <rPr>
        <sz val="11"/>
        <color indexed="8"/>
        <rFont val="Calibri"/>
        <family val="2"/>
        <charset val="161"/>
      </rPr>
      <t xml:space="preserve">El puntaje de la pertenencia a un grupo financiero y económico  estará definida en función de la complejidad del grupo financiero y económico al que pertenece la entidad. 
</t>
    </r>
    <r>
      <rPr>
        <b/>
        <sz val="9"/>
        <color indexed="8"/>
        <rFont val="Calibri"/>
        <family val="2"/>
      </rPr>
      <t xml:space="preserve">Nota:
Grupo Financiero Internacional No Complejo: </t>
    </r>
    <r>
      <rPr>
        <sz val="9"/>
        <color indexed="8"/>
        <rFont val="Calibri"/>
        <family val="2"/>
      </rPr>
      <t xml:space="preserve">Es aquel cuya composición está estructurada por un grupo de empresas a nivel internacional de las cuales resulta fácil la identificación y ubicación de los propietarios de éstas. 
</t>
    </r>
    <r>
      <rPr>
        <b/>
        <sz val="9"/>
        <color indexed="8"/>
        <rFont val="Calibri"/>
        <family val="2"/>
      </rPr>
      <t>Grupo Financiero Internacional Complejo:</t>
    </r>
    <r>
      <rPr>
        <sz val="9"/>
        <color indexed="8"/>
        <rFont val="Calibri"/>
        <family val="2"/>
      </rPr>
      <t xml:space="preserve"> Es aquel cuya composición está estructurada por varios grupos de empresas a nivel internacional en diversas jurisdicciones del cual por la diversidad de capas de empresas que lo sostienen es difícil determinar la identificación y ubicación de los propietarios de éstas. </t>
    </r>
  </si>
  <si>
    <t>Categoría de la Complejidad del Grupo Financiero y Económico</t>
  </si>
  <si>
    <t>No es parte de un Grupo Financiero</t>
  </si>
  <si>
    <t>Grupo Financiero Supervisado</t>
  </si>
  <si>
    <t>Grupo Financiero Internacional No Complejo</t>
  </si>
  <si>
    <t>Grupo Financiero Internacional Complejo</t>
  </si>
  <si>
    <r>
      <rPr>
        <b/>
        <sz val="11"/>
        <color indexed="8"/>
        <rFont val="Calibri"/>
        <family val="2"/>
      </rPr>
      <t>Descripción:</t>
    </r>
    <r>
      <rPr>
        <sz val="11"/>
        <color indexed="8"/>
        <rFont val="Calibri"/>
        <family val="2"/>
        <charset val="161"/>
      </rPr>
      <t xml:space="preserve"> La ponderación del tamaño de la entidad en el sector estará definida en función de la representatividad que tienen sus activos netos en el mismo, siendo 4 una ponderación con calificación "alto" y 1 con calificación "bajo". </t>
    </r>
  </si>
  <si>
    <r>
      <rPr>
        <b/>
        <sz val="11"/>
        <color indexed="8"/>
        <rFont val="Calibri"/>
        <family val="2"/>
      </rPr>
      <t xml:space="preserve">Descripción: </t>
    </r>
    <r>
      <rPr>
        <sz val="11"/>
        <color indexed="8"/>
        <rFont val="Calibri"/>
        <family val="2"/>
      </rPr>
      <t>La ponderación</t>
    </r>
    <r>
      <rPr>
        <sz val="11"/>
        <color indexed="8"/>
        <rFont val="Calibri"/>
        <family val="2"/>
        <charset val="161"/>
      </rPr>
      <t xml:space="preserve"> de la ubicación de la holding estará definida en función de la categoría del país donde se ubique, tomando como base el listado publicado por el Comité de Basilea. Siendo 4 una categoría con ponderación alto y 1 categoría con ponderación baja. </t>
    </r>
  </si>
  <si>
    <t>País donde se ubica la Holding</t>
  </si>
  <si>
    <t xml:space="preserve">Categoría 1 </t>
  </si>
  <si>
    <t>Categoría 2</t>
  </si>
  <si>
    <t xml:space="preserve">Categoría 3 </t>
  </si>
  <si>
    <t xml:space="preserve">Categoría 4 </t>
  </si>
  <si>
    <t xml:space="preserve"> = 0 al 50%</t>
  </si>
  <si>
    <t>100% o Cotiza en SEC</t>
  </si>
  <si>
    <t xml:space="preserve"> =&gt;90% </t>
  </si>
  <si>
    <t xml:space="preserve"> =&gt;51%</t>
  </si>
  <si>
    <t xml:space="preserve"> % de acciones donde se tiene identificado al beneficiario final</t>
  </si>
  <si>
    <r>
      <rPr>
        <b/>
        <sz val="11"/>
        <color indexed="8"/>
        <rFont val="Calibri"/>
        <family val="2"/>
      </rPr>
      <t xml:space="preserve">Descripción: </t>
    </r>
    <r>
      <rPr>
        <sz val="11"/>
        <color indexed="8"/>
        <rFont val="Calibri"/>
        <family val="2"/>
      </rPr>
      <t>La ponderación</t>
    </r>
    <r>
      <rPr>
        <sz val="11"/>
        <color indexed="8"/>
        <rFont val="Calibri"/>
        <family val="2"/>
        <charset val="161"/>
      </rPr>
      <t xml:space="preserve"> de la transparencia de la estructura de control, estará definida en función del conocimiento que se tenga de la persona natural que figura como beneficiario final de las acciones de la entidad, siendo 4 una ponderación de calificación alto y 1 una calificación bajo. </t>
    </r>
  </si>
  <si>
    <t>Cantidad de Países</t>
  </si>
  <si>
    <t>El Salvador</t>
  </si>
  <si>
    <t>Promedio</t>
  </si>
  <si>
    <t>Poderación</t>
  </si>
  <si>
    <t xml:space="preserve">Calificación según Lista de Basilea </t>
  </si>
  <si>
    <t>Costa Rica</t>
  </si>
  <si>
    <t xml:space="preserve">Ecuador </t>
  </si>
  <si>
    <t xml:space="preserve"> Perú</t>
  </si>
  <si>
    <t>Panamá,</t>
  </si>
  <si>
    <t xml:space="preserve"> Honduras </t>
  </si>
  <si>
    <t>Nicaragua</t>
  </si>
  <si>
    <t>De 0 a 2.50</t>
  </si>
  <si>
    <t>De 2.51 a 5.01</t>
  </si>
  <si>
    <t>De 5.01 a 7.52</t>
  </si>
  <si>
    <t>De 7.53 a en adelante</t>
  </si>
  <si>
    <t>República Dominicana</t>
  </si>
  <si>
    <t xml:space="preserve"> Islas Caimán</t>
  </si>
  <si>
    <t>San Salvador</t>
  </si>
  <si>
    <t>Mexico</t>
  </si>
  <si>
    <t>El Caribe</t>
  </si>
  <si>
    <t xml:space="preserve"> Colombia</t>
  </si>
  <si>
    <t>PROMERICA S. A.</t>
  </si>
  <si>
    <t>% Participación del Gobierno en el Capital</t>
  </si>
  <si>
    <t>0.01 al 15%</t>
  </si>
  <si>
    <t>16% al 31%</t>
  </si>
  <si>
    <t>32% en adelante</t>
  </si>
  <si>
    <t>Mayor</t>
  </si>
  <si>
    <t>Menor</t>
  </si>
  <si>
    <t>Rango</t>
  </si>
  <si>
    <t>Intervalo</t>
  </si>
  <si>
    <t>Amplitud</t>
  </si>
  <si>
    <t xml:space="preserve">Liminite Inf. Inicial </t>
  </si>
  <si>
    <t>Diferencia</t>
  </si>
  <si>
    <t>De 0.10 a 6.10</t>
  </si>
  <si>
    <t>De 6.11 a 12.11</t>
  </si>
  <si>
    <t>De 12.12. a 18.12</t>
  </si>
  <si>
    <t>De 18.13 en adelante</t>
  </si>
  <si>
    <t>Guatemala</t>
  </si>
  <si>
    <t>Matriz de riesgo LD-FT  
BANCO DE CRÉDITO, S. A.</t>
  </si>
  <si>
    <t>D. Ubicaciones Geográficas</t>
  </si>
  <si>
    <t xml:space="preserve">Número de Clientes (A.) / Número de Transacciones (B., C. y D.) </t>
  </si>
  <si>
    <t>Número de Clientes (A.) / Número de Transacciones (B., C. y D.)</t>
  </si>
  <si>
    <t>Cant.
Clientes (A.) / Transacciones (B., C. y D.)</t>
  </si>
  <si>
    <t>Huehuetenango</t>
  </si>
  <si>
    <t>Escuintla</t>
  </si>
  <si>
    <t>Departamentos identificados con riesgo alto</t>
  </si>
  <si>
    <t>Departamentos identificados con riesgo medio alto</t>
  </si>
  <si>
    <t>RIESGO ESTRUCTURAL Y RIESGO DE NEGOCIO  (40% Y 60%)</t>
  </si>
  <si>
    <t>EFECTIVIDAD MITIGADORES</t>
  </si>
  <si>
    <t>Total Riesgo Inherente</t>
  </si>
  <si>
    <t>ENTIDAD</t>
  </si>
  <si>
    <t>Nivel de Riesgo Estructural</t>
  </si>
  <si>
    <t>MATRIZ DE RIESGOS DE LD/FT 
SISTEMA BANCARIO NACIONAL</t>
  </si>
  <si>
    <t xml:space="preserve">Índice </t>
  </si>
  <si>
    <t>Año Anterior</t>
  </si>
  <si>
    <t>Escala Mitigadores de Riesgo</t>
  </si>
  <si>
    <t>Mitigadores</t>
  </si>
  <si>
    <t>1. GOBIERNO CORPORATIVO</t>
  </si>
  <si>
    <t xml:space="preserve">4. PROGRAMAS DE MONITOREO   </t>
  </si>
  <si>
    <t>6. PROGRAMAS DE CAPACITACIÓN</t>
  </si>
  <si>
    <t>7.  PROGRAMAS DE AUDITORÍA</t>
  </si>
  <si>
    <t>FACTORES ESTRUCTURALES 
(RIESGO INHERENTE)</t>
  </si>
  <si>
    <t xml:space="preserve">Perfil Riesgo de LA </t>
  </si>
  <si>
    <t>Sí/No</t>
  </si>
  <si>
    <t>6. Años de operación</t>
  </si>
  <si>
    <t>Si/No</t>
  </si>
  <si>
    <t>Número</t>
  </si>
  <si>
    <t>Revisión administrativa</t>
  </si>
  <si>
    <t>Tipo de cambio a la fecha XXX</t>
  </si>
  <si>
    <t>Factores de Riesgo de Negocio</t>
  </si>
  <si>
    <t>Total Operador 
(Moneda Nacional y Extranjera)</t>
  </si>
  <si>
    <t>Factores normalizados</t>
  </si>
  <si>
    <t>Número de Clientes</t>
  </si>
  <si>
    <t xml:space="preserve">Número de Clientes </t>
  </si>
  <si>
    <t>B. PRODUCTOS (Movimiento transaccional del XXX al YYY)</t>
  </si>
  <si>
    <t>C. ATRIBUTOS OPERATIVOS (del XXX al YYY)</t>
  </si>
  <si>
    <t>3. POLÍTICAS Y PROCEDIMIENTOS</t>
  </si>
  <si>
    <t xml:space="preserve"> 5. TECNOLOGÍA</t>
  </si>
  <si>
    <t xml:space="preserve">Riesgo Inherente
</t>
  </si>
  <si>
    <t>Entorno de Control y Mitigación de Riesgos</t>
  </si>
  <si>
    <t>Concepción</t>
  </si>
  <si>
    <t>San Pedro</t>
  </si>
  <si>
    <t>Cordillera</t>
  </si>
  <si>
    <t>Guairá</t>
  </si>
  <si>
    <t>Caaguazú</t>
  </si>
  <si>
    <t>Caazapá</t>
  </si>
  <si>
    <t>Itapúa</t>
  </si>
  <si>
    <t>Misiones</t>
  </si>
  <si>
    <t>Paraguarí</t>
  </si>
  <si>
    <t>Alto Paraná</t>
  </si>
  <si>
    <t>Central</t>
  </si>
  <si>
    <t>Ñeembucú</t>
  </si>
  <si>
    <t>Amambay</t>
  </si>
  <si>
    <t>Canindeyú</t>
  </si>
  <si>
    <t>Presidente Hayes</t>
  </si>
  <si>
    <t>Boquerón</t>
  </si>
  <si>
    <t>Alto Paraguay</t>
  </si>
  <si>
    <t>Volumen de fondos propios y ajenos</t>
  </si>
  <si>
    <t xml:space="preserve">       1.2.1 Personas jurídicas</t>
  </si>
  <si>
    <t xml:space="preserve">        1.1.1 Personas naturales y arreglos legales</t>
  </si>
  <si>
    <t xml:space="preserve">        2.1 Total</t>
  </si>
  <si>
    <t>2. Cancelaciones anticipadas de créditos con menos de 3 meses</t>
  </si>
  <si>
    <t>3. Cancelaciones anticipadas de créditos entre 3 y 12 meses</t>
  </si>
  <si>
    <t xml:space="preserve">    3.1 Personas naturales</t>
  </si>
  <si>
    <t xml:space="preserve">    3.2 Personas jurídicas y fideicomisos</t>
  </si>
  <si>
    <t xml:space="preserve">    4.1 Con deudas</t>
  </si>
  <si>
    <t>4. Compensaciones de créditos y otros</t>
  </si>
  <si>
    <t xml:space="preserve">    4.2 Subrogación de deudor</t>
  </si>
  <si>
    <t>1. Total Activo</t>
  </si>
  <si>
    <t>5. Sanciones administrativas u otras de los últimos 5 años</t>
  </si>
  <si>
    <t>4. Multiactividad</t>
  </si>
  <si>
    <t>Tipos</t>
  </si>
  <si>
    <t>Volumen según contabilidad normalizada</t>
  </si>
  <si>
    <t>Calificación de actividades</t>
  </si>
  <si>
    <t>3. ¿Tiene autorización para operar con no socios?</t>
  </si>
  <si>
    <t xml:space="preserve">       3.1 Importadores</t>
  </si>
  <si>
    <t xml:space="preserve">       3.2 Exportadores</t>
  </si>
  <si>
    <t xml:space="preserve">       3.3 Alto volumen de efectivo</t>
  </si>
  <si>
    <t xml:space="preserve">       3.4 Proveedores de la Administración Pública</t>
  </si>
  <si>
    <t xml:space="preserve">       3.5 Admiten movimientos de terceros en sus cuentas</t>
  </si>
  <si>
    <t xml:space="preserve">    4. Otros</t>
  </si>
  <si>
    <t>1. Pasivos</t>
  </si>
  <si>
    <t xml:space="preserve">2. Activos y servicios </t>
  </si>
  <si>
    <t xml:space="preserve">        2.1 Total créditos, préstamos y anticipos</t>
  </si>
  <si>
    <t xml:space="preserve">        2.2 Número de tarjetas emitidas</t>
  </si>
  <si>
    <t>1. Devoluciones anticipadas de créditos y préstamos</t>
  </si>
  <si>
    <t xml:space="preserve">       1.2.2 Fideicomisos y OSFL</t>
  </si>
  <si>
    <t>D. Ubicaciones Geográficas (según pasivos)</t>
  </si>
  <si>
    <t>A. Socios  (Saldos de las categorías a fecha XXX)</t>
  </si>
  <si>
    <t>Asuncion</t>
  </si>
  <si>
    <t>2. Ratio de Apalancamiento (Pasivo/Patrimonio Neto)</t>
  </si>
  <si>
    <t xml:space="preserve">    1. Socios </t>
  </si>
  <si>
    <t xml:space="preserve">       1.1 PEPs</t>
  </si>
  <si>
    <t xml:space="preserve">       1.2 Personas naturales</t>
  </si>
  <si>
    <t xml:space="preserve">       1.3 Personas jurídicas</t>
  </si>
  <si>
    <t xml:space="preserve">       1.5 Otros socios de riesgo elevado (no presenciales en especial)</t>
  </si>
  <si>
    <t xml:space="preserve">    2. No Socios</t>
  </si>
  <si>
    <t xml:space="preserve">       2.1 PEPs</t>
  </si>
  <si>
    <t xml:space="preserve">       2.2 Personas naturales</t>
  </si>
  <si>
    <t xml:space="preserve">       2.3 Personas jurídicas</t>
  </si>
  <si>
    <t xml:space="preserve">       2.4 Fideicomisos, OSFL o análogos</t>
  </si>
  <si>
    <t xml:space="preserve">       2.5 Otros No Socios de riesgo elevado (no presenciales, etc.)</t>
  </si>
  <si>
    <t xml:space="preserve">    3. Socios con características especiales</t>
  </si>
  <si>
    <t xml:space="preserve">       4.1 Socios que son Sujetos Obligados</t>
  </si>
  <si>
    <t xml:space="preserve">       4.2 Socios Empleados Públicos No PEPs</t>
  </si>
  <si>
    <t xml:space="preserve">       4.3 Socios que se declaran estudiantes</t>
  </si>
  <si>
    <t xml:space="preserve">       4.4 Socios que no tienen ingresos propios -salvo 4.3.-</t>
  </si>
  <si>
    <t xml:space="preserve">       4.5 Socios que trabajan en economía informal</t>
  </si>
  <si>
    <t xml:space="preserve">        1.1 Total Ahorro a la Vista</t>
  </si>
  <si>
    <t xml:space="preserve">        1.2 Total Ahorro a Plazo</t>
  </si>
  <si>
    <t xml:space="preserve">    1.1 De Socios personas naturales</t>
  </si>
  <si>
    <t xml:space="preserve">    1.2 De Socios personas jurídicas</t>
  </si>
  <si>
    <t xml:space="preserve">       1.4 OSFL o análogos</t>
  </si>
  <si>
    <t>Datos</t>
  </si>
  <si>
    <t>Auxiliar para Factor 2 (PASIVO)</t>
  </si>
  <si>
    <t>INSTITUCIÓN:         INCOOP</t>
  </si>
  <si>
    <t>DEPARTAMENTO:  DPTO. DE PLD Y AE</t>
  </si>
  <si>
    <t>Matriz de Riesgos LA</t>
  </si>
  <si>
    <t>PASIVO/PN</t>
  </si>
  <si>
    <t>AFIRMATIVO / NEGATIVO</t>
  </si>
  <si>
    <t>SANCON / NO SANCION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</si>
</sst>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164" formatCode="_-* #,##0.00_-;\-* #,##0.00_-;_-* &quot;-&quot;??_-;_-@_-"/>
    <numFmt numFmtId="165" formatCode="_(* #,##0.00_);_(* \(#,##0.00\);_(* &quot;-&quot;??_);_(@_)"/>
    <numFmt numFmtId="166" formatCode="_-&quot;Q&quot;* #,##0.00_-;\-&quot;Q&quot;* #,##0.00_-;_-&quot;Q&quot;* &quot;-&quot;??_-;_-@_-"/>
    <numFmt numFmtId="167" formatCode="_-* #,##0.0_-;\-* #,##0.0_-;_-* &quot;-&quot;??_-;_-@_-"/>
    <numFmt numFmtId="168" formatCode="_(* #,##0.0_);_(* \(#,##0.0\);_(* &quot;-&quot;??_);_(@_)"/>
    <numFmt numFmtId="169" formatCode="_-[$Q-100A]* #,##0.00_-;\-[$Q-100A]* #,##0.00_-;_-[$Q-100A]* &quot;-&quot;??_-;_-@_-"/>
    <numFmt numFmtId="170" formatCode="_-[$USD]\ * #,##0.00_-;\-[$USD]\ * #,##0.00_-;_-[$USD]\ * &quot;-&quot;??_-;_-@_-"/>
    <numFmt numFmtId="171" formatCode="_(* #,##0_);_(* \(#,##0\);_(* &quot;-&quot;??_);_(@_)"/>
    <numFmt numFmtId="172" formatCode="_(* #,##0.0_);_(* \(#,##0.0\);_(* &quot;-&quot;?_);_(@_)"/>
    <numFmt numFmtId="173" formatCode="0_);\(0\)"/>
    <numFmt numFmtId="174" formatCode="_-[$$-409]* #,##0.00_ ;_-[$$-409]* \-#,##0.00\ ;_-[$$-409]* &quot;-&quot;??_ ;_-@_ "/>
    <numFmt numFmtId="175" formatCode="0.0"/>
    <numFmt numFmtId="176" formatCode="&quot;$&quot;#,##0.00"/>
    <numFmt numFmtId="177" formatCode="&quot;₲&quot;\ #,##0"/>
  </numFmts>
  <fonts count="46" x14ac:knownFonts="1">
    <font>
      <sz val="11"/>
      <color indexed="8"/>
      <name val="Calibri"/>
      <family val="2"/>
      <charset val="161"/>
    </font>
    <font>
      <sz val="11"/>
      <color indexed="8"/>
      <name val="Calibri"/>
      <family val="2"/>
      <charset val="161"/>
    </font>
    <font>
      <sz val="12"/>
      <color indexed="8"/>
      <name val="Arial"/>
      <family val="2"/>
    </font>
    <font>
      <b/>
      <i/>
      <sz val="12"/>
      <color indexed="9"/>
      <name val="Arial"/>
      <family val="2"/>
    </font>
    <font>
      <i/>
      <sz val="12"/>
      <name val="Arial"/>
      <family val="2"/>
    </font>
    <font>
      <i/>
      <sz val="12"/>
      <color indexed="8"/>
      <name val="Arial"/>
      <family val="2"/>
    </font>
    <font>
      <sz val="12"/>
      <name val="Arial"/>
      <family val="2"/>
    </font>
    <font>
      <b/>
      <sz val="12"/>
      <color indexed="9"/>
      <name val="Arial"/>
      <family val="2"/>
    </font>
    <font>
      <b/>
      <sz val="12"/>
      <color theme="0"/>
      <name val="Arial"/>
      <family val="2"/>
    </font>
    <font>
      <b/>
      <sz val="12"/>
      <name val="Arial"/>
      <family val="2"/>
    </font>
    <font>
      <b/>
      <sz val="12"/>
      <color indexed="8"/>
      <name val="Arial"/>
      <family val="2"/>
    </font>
    <font>
      <sz val="11"/>
      <color indexed="8"/>
      <name val="Times New Roman"/>
      <family val="1"/>
    </font>
    <font>
      <b/>
      <i/>
      <sz val="12"/>
      <color indexed="8"/>
      <name val="Arial"/>
      <family val="2"/>
    </font>
    <font>
      <b/>
      <i/>
      <sz val="12"/>
      <color indexed="8"/>
      <name val="Arial"/>
      <family val="2"/>
      <charset val="161"/>
    </font>
    <font>
      <b/>
      <sz val="15"/>
      <color indexed="56"/>
      <name val="Calibri"/>
      <family val="2"/>
      <charset val="161"/>
    </font>
    <font>
      <b/>
      <sz val="16"/>
      <color indexed="9"/>
      <name val="Arial"/>
      <family val="2"/>
    </font>
    <font>
      <b/>
      <sz val="12"/>
      <name val="Tahoma"/>
      <family val="2"/>
    </font>
    <font>
      <b/>
      <sz val="16"/>
      <name val="Tahoma"/>
      <family val="2"/>
    </font>
    <font>
      <b/>
      <sz val="16"/>
      <name val="Arial"/>
      <family val="2"/>
    </font>
    <font>
      <sz val="16"/>
      <name val="Arial"/>
      <family val="2"/>
    </font>
    <font>
      <sz val="12"/>
      <color indexed="9"/>
      <name val="Arial"/>
      <family val="2"/>
    </font>
    <font>
      <b/>
      <sz val="12"/>
      <color indexed="10"/>
      <name val="Arial"/>
      <family val="2"/>
    </font>
    <font>
      <sz val="14"/>
      <name val="Arial"/>
      <family val="2"/>
    </font>
    <font>
      <sz val="12"/>
      <name val="Tahoma"/>
      <family val="2"/>
    </font>
    <font>
      <b/>
      <i/>
      <sz val="16"/>
      <name val="Arial"/>
      <family val="2"/>
    </font>
    <font>
      <b/>
      <sz val="14"/>
      <name val="Arial"/>
      <family val="2"/>
    </font>
    <font>
      <b/>
      <sz val="11"/>
      <name val="Arial"/>
      <family val="2"/>
    </font>
    <font>
      <b/>
      <sz val="11"/>
      <color indexed="8"/>
      <name val="Calibri"/>
      <family val="2"/>
    </font>
    <font>
      <sz val="11"/>
      <color indexed="8"/>
      <name val="Calibri"/>
      <family val="2"/>
    </font>
    <font>
      <sz val="12"/>
      <color theme="0"/>
      <name val="Arial"/>
      <family val="2"/>
    </font>
    <font>
      <sz val="9"/>
      <color indexed="81"/>
      <name val="Tahoma"/>
      <family val="2"/>
    </font>
    <font>
      <b/>
      <sz val="9"/>
      <color indexed="81"/>
      <name val="Tahoma"/>
      <family val="2"/>
    </font>
    <font>
      <sz val="11"/>
      <color theme="0"/>
      <name val="Calibri"/>
      <family val="2"/>
      <charset val="161"/>
    </font>
    <font>
      <b/>
      <sz val="9"/>
      <color indexed="8"/>
      <name val="Calibri"/>
      <family val="2"/>
    </font>
    <font>
      <sz val="9"/>
      <color indexed="8"/>
      <name val="Calibri"/>
      <family val="2"/>
    </font>
    <font>
      <sz val="11"/>
      <color rgb="FFFF0000"/>
      <name val="Calibri"/>
      <family val="2"/>
      <charset val="161"/>
    </font>
    <font>
      <sz val="11"/>
      <name val="Calibri"/>
      <family val="2"/>
      <charset val="161"/>
    </font>
    <font>
      <b/>
      <sz val="11"/>
      <name val="Calibri"/>
      <family val="2"/>
      <charset val="161"/>
    </font>
    <font>
      <b/>
      <sz val="10"/>
      <color indexed="8"/>
      <name val="Arial"/>
      <family val="2"/>
    </font>
    <font>
      <sz val="11"/>
      <color indexed="8"/>
      <name val="Arial"/>
      <family val="2"/>
    </font>
    <font>
      <b/>
      <sz val="14"/>
      <color indexed="8"/>
      <name val="Arial"/>
      <family val="2"/>
    </font>
    <font>
      <b/>
      <sz val="11"/>
      <color indexed="8"/>
      <name val="Arial"/>
      <family val="2"/>
    </font>
    <font>
      <b/>
      <i/>
      <sz val="11"/>
      <color indexed="8"/>
      <name val="Arial"/>
      <family val="2"/>
    </font>
    <font>
      <b/>
      <sz val="12"/>
      <color rgb="FFFF0000"/>
      <name val="Arial"/>
      <family val="2"/>
    </font>
    <font>
      <sz val="12"/>
      <color rgb="FFFF0000"/>
      <name val="Arial"/>
      <family val="2"/>
    </font>
    <font>
      <sz val="10"/>
      <color rgb="FF333333"/>
      <name val="Helvetica"/>
      <family val="2"/>
    </font>
  </fonts>
  <fills count="29">
    <fill>
      <patternFill patternType="none"/>
    </fill>
    <fill>
      <patternFill patternType="gray125"/>
    </fill>
    <fill>
      <patternFill patternType="solid">
        <fgColor theme="1"/>
        <bgColor indexed="64"/>
      </patternFill>
    </fill>
    <fill>
      <patternFill patternType="solid">
        <fgColor theme="1" tint="0.499984740745262"/>
        <bgColor indexed="64"/>
      </patternFill>
    </fill>
    <fill>
      <patternFill patternType="solid">
        <fgColor indexed="43"/>
        <bgColor indexed="64"/>
      </patternFill>
    </fill>
    <fill>
      <patternFill patternType="solid">
        <fgColor indexed="9"/>
        <bgColor indexed="64"/>
      </patternFill>
    </fill>
    <fill>
      <patternFill patternType="solid">
        <fgColor theme="2" tint="-9.9978637043366805E-2"/>
        <bgColor indexed="64"/>
      </patternFill>
    </fill>
    <fill>
      <patternFill patternType="solid">
        <fgColor indexed="63"/>
        <bgColor indexed="64"/>
      </patternFill>
    </fill>
    <fill>
      <patternFill patternType="solid">
        <fgColor theme="8" tint="0.59999389629810485"/>
        <bgColor indexed="64"/>
      </patternFill>
    </fill>
    <fill>
      <patternFill patternType="solid">
        <fgColor theme="4" tint="-0.249977111117893"/>
        <bgColor indexed="64"/>
      </patternFill>
    </fill>
    <fill>
      <patternFill patternType="solid">
        <fgColor theme="4" tint="0.39997558519241921"/>
        <bgColor indexed="64"/>
      </patternFill>
    </fill>
    <fill>
      <patternFill patternType="solid">
        <fgColor theme="9" tint="0.59999389629810485"/>
        <bgColor indexed="64"/>
      </patternFill>
    </fill>
    <fill>
      <patternFill patternType="solid">
        <fgColor rgb="FFFF0000"/>
        <bgColor indexed="64"/>
      </patternFill>
    </fill>
    <fill>
      <patternFill patternType="solid">
        <fgColor indexed="50"/>
        <bgColor indexed="64"/>
      </patternFill>
    </fill>
    <fill>
      <patternFill patternType="solid">
        <fgColor theme="5"/>
        <bgColor indexed="64"/>
      </patternFill>
    </fill>
    <fill>
      <patternFill patternType="solid">
        <fgColor theme="9" tint="-0.249977111117893"/>
        <bgColor indexed="64"/>
      </patternFill>
    </fill>
    <fill>
      <patternFill patternType="solid">
        <fgColor rgb="FFFFFF00"/>
        <bgColor indexed="64"/>
      </patternFill>
    </fill>
    <fill>
      <patternFill patternType="solid">
        <fgColor indexed="44"/>
      </patternFill>
    </fill>
    <fill>
      <patternFill patternType="solid">
        <fgColor indexed="29"/>
        <bgColor indexed="64"/>
      </patternFill>
    </fill>
    <fill>
      <patternFill patternType="solid">
        <fgColor rgb="FF0070C0"/>
        <bgColor indexed="64"/>
      </patternFill>
    </fill>
    <fill>
      <patternFill patternType="solid">
        <fgColor rgb="FF00B050"/>
        <bgColor indexed="64"/>
      </patternFill>
    </fill>
    <fill>
      <patternFill patternType="solid">
        <fgColor rgb="FFB2B2B2"/>
        <bgColor indexed="64"/>
      </patternFill>
    </fill>
    <fill>
      <patternFill patternType="solid">
        <fgColor theme="0"/>
        <bgColor indexed="64"/>
      </patternFill>
    </fill>
    <fill>
      <patternFill patternType="solid">
        <fgColor theme="0" tint="-0.249977111117893"/>
        <bgColor indexed="64"/>
      </patternFill>
    </fill>
    <fill>
      <patternFill patternType="solid">
        <fgColor theme="5" tint="0.39997558519241921"/>
        <bgColor indexed="64"/>
      </patternFill>
    </fill>
    <fill>
      <patternFill patternType="solid">
        <fgColor theme="9" tint="0.39997558519241921"/>
        <bgColor indexed="64"/>
      </patternFill>
    </fill>
    <fill>
      <patternFill patternType="solid">
        <fgColor theme="1" tint="0.34998626667073579"/>
        <bgColor indexed="64"/>
      </patternFill>
    </fill>
    <fill>
      <patternFill patternType="solid">
        <fgColor theme="8"/>
        <bgColor indexed="64"/>
      </patternFill>
    </fill>
    <fill>
      <patternFill patternType="solid">
        <fgColor rgb="FF00CCFF"/>
        <bgColor indexed="64"/>
      </patternFill>
    </fill>
  </fills>
  <borders count="79">
    <border>
      <left/>
      <right/>
      <top/>
      <bottom/>
      <diagonal/>
    </border>
    <border>
      <left style="double">
        <color indexed="64"/>
      </left>
      <right style="double">
        <color indexed="64"/>
      </right>
      <top style="double">
        <color indexed="64"/>
      </top>
      <bottom style="double">
        <color indexed="64"/>
      </bottom>
      <diagonal/>
    </border>
    <border>
      <left style="double">
        <color indexed="64"/>
      </left>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medium">
        <color indexed="64"/>
      </left>
      <right style="medium">
        <color indexed="64"/>
      </right>
      <top style="medium">
        <color indexed="64"/>
      </top>
      <bottom style="medium">
        <color indexed="64"/>
      </bottom>
      <diagonal/>
    </border>
    <border>
      <left/>
      <right/>
      <top/>
      <bottom style="thick">
        <color indexed="62"/>
      </bottom>
      <diagonal/>
    </border>
    <border>
      <left style="double">
        <color indexed="64"/>
      </left>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double">
        <color auto="1"/>
      </left>
      <right style="thin">
        <color auto="1"/>
      </right>
      <top style="thin">
        <color auto="1"/>
      </top>
      <bottom style="thin">
        <color auto="1"/>
      </bottom>
      <diagonal/>
    </border>
    <border>
      <left style="thin">
        <color auto="1"/>
      </left>
      <right style="double">
        <color auto="1"/>
      </right>
      <top style="thin">
        <color auto="1"/>
      </top>
      <bottom style="thin">
        <color auto="1"/>
      </bottom>
      <diagonal/>
    </border>
    <border>
      <left style="double">
        <color auto="1"/>
      </left>
      <right style="thin">
        <color auto="1"/>
      </right>
      <top style="thin">
        <color auto="1"/>
      </top>
      <bottom style="double">
        <color auto="1"/>
      </bottom>
      <diagonal/>
    </border>
    <border>
      <left style="thin">
        <color auto="1"/>
      </left>
      <right style="double">
        <color auto="1"/>
      </right>
      <top style="thin">
        <color auto="1"/>
      </top>
      <bottom style="double">
        <color auto="1"/>
      </bottom>
      <diagonal/>
    </border>
    <border>
      <left style="medium">
        <color indexed="64"/>
      </left>
      <right style="medium">
        <color indexed="64"/>
      </right>
      <top/>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double">
        <color indexed="64"/>
      </left>
      <right/>
      <top style="double">
        <color indexed="64"/>
      </top>
      <bottom style="thin">
        <color indexed="64"/>
      </bottom>
      <diagonal/>
    </border>
    <border>
      <left/>
      <right style="double">
        <color indexed="64"/>
      </right>
      <top style="double">
        <color indexed="64"/>
      </top>
      <bottom style="thin">
        <color indexed="64"/>
      </bottom>
      <diagonal/>
    </border>
    <border>
      <left/>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bottom/>
      <diagonal/>
    </border>
    <border>
      <left/>
      <right style="thin">
        <color indexed="64"/>
      </right>
      <top/>
      <bottom style="medium">
        <color indexed="64"/>
      </bottom>
      <diagonal/>
    </border>
    <border>
      <left style="thin">
        <color indexed="64"/>
      </left>
      <right/>
      <top/>
      <bottom/>
      <diagonal/>
    </border>
    <border>
      <left style="thin">
        <color indexed="64"/>
      </left>
      <right/>
      <top/>
      <bottom style="medium">
        <color indexed="64"/>
      </bottom>
      <diagonal/>
    </border>
    <border>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bottom style="thin">
        <color indexed="64"/>
      </bottom>
      <diagonal/>
    </border>
    <border>
      <left style="thin">
        <color indexed="64"/>
      </left>
      <right/>
      <top style="medium">
        <color indexed="64"/>
      </top>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thin">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thin">
        <color indexed="64"/>
      </left>
      <right style="thin">
        <color indexed="64"/>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top style="medium">
        <color indexed="64"/>
      </top>
      <bottom style="thin">
        <color indexed="64"/>
      </bottom>
      <diagonal/>
    </border>
    <border>
      <left/>
      <right/>
      <top/>
      <bottom style="thin">
        <color indexed="64"/>
      </bottom>
      <diagonal/>
    </border>
    <border>
      <left style="thin">
        <color indexed="64"/>
      </left>
      <right style="medium">
        <color indexed="64"/>
      </right>
      <top/>
      <bottom style="thin">
        <color indexed="64"/>
      </bottom>
      <diagonal/>
    </border>
  </borders>
  <cellStyleXfs count="6">
    <xf numFmtId="0" fontId="0" fillId="0" borderId="0"/>
    <xf numFmtId="165" fontId="1" fillId="0" borderId="0" applyFont="0" applyFill="0" applyBorder="0" applyAlignment="0" applyProtection="0"/>
    <xf numFmtId="166" fontId="1" fillId="0" borderId="0" applyFont="0" applyFill="0" applyBorder="0" applyAlignment="0" applyProtection="0"/>
    <xf numFmtId="9" fontId="1" fillId="0" borderId="0" applyFont="0" applyFill="0" applyBorder="0" applyAlignment="0" applyProtection="0"/>
    <xf numFmtId="0" fontId="14" fillId="0" borderId="11" applyNumberFormat="0" applyFill="0" applyAlignment="0" applyProtection="0"/>
    <xf numFmtId="0" fontId="1" fillId="17" borderId="0" applyNumberFormat="0" applyBorder="0" applyAlignment="0" applyProtection="0"/>
  </cellStyleXfs>
  <cellXfs count="684">
    <xf numFmtId="0" fontId="0" fillId="0" borderId="0" xfId="0"/>
    <xf numFmtId="0" fontId="2" fillId="0" borderId="0" xfId="0" applyFont="1"/>
    <xf numFmtId="0" fontId="5" fillId="0" borderId="0" xfId="0" applyFont="1"/>
    <xf numFmtId="0" fontId="5" fillId="0" borderId="0" xfId="0" applyFont="1" applyAlignment="1">
      <alignment horizontal="center"/>
    </xf>
    <xf numFmtId="9" fontId="6" fillId="0" borderId="0" xfId="3" applyFont="1" applyFill="1" applyBorder="1"/>
    <xf numFmtId="0" fontId="6" fillId="0" borderId="0" xfId="0" applyFont="1"/>
    <xf numFmtId="9" fontId="7" fillId="2" borderId="1" xfId="0" applyNumberFormat="1" applyFont="1" applyFill="1" applyBorder="1" applyAlignment="1">
      <alignment horizontal="center" vertical="center"/>
    </xf>
    <xf numFmtId="0" fontId="7" fillId="2" borderId="2" xfId="0" applyFont="1" applyFill="1" applyBorder="1" applyAlignment="1">
      <alignment horizontal="left" vertical="center"/>
    </xf>
    <xf numFmtId="0" fontId="4" fillId="0" borderId="0" xfId="0" applyFont="1" applyAlignment="1">
      <alignment horizontal="centerContinuous" vertical="center"/>
    </xf>
    <xf numFmtId="9" fontId="2" fillId="0" borderId="0" xfId="0" applyNumberFormat="1" applyFont="1"/>
    <xf numFmtId="0" fontId="2" fillId="0" borderId="0" xfId="0" applyFont="1" applyAlignment="1">
      <alignment vertical="top"/>
    </xf>
    <xf numFmtId="0" fontId="5" fillId="0" borderId="0" xfId="0" applyFont="1" applyAlignment="1">
      <alignment vertical="top"/>
    </xf>
    <xf numFmtId="0" fontId="12" fillId="0" borderId="0" xfId="0" applyFont="1" applyAlignment="1">
      <alignment horizontal="center" vertical="top" wrapText="1"/>
    </xf>
    <xf numFmtId="0" fontId="11" fillId="0" borderId="3" xfId="0" applyFont="1" applyBorder="1" applyAlignment="1">
      <alignment horizontal="center" vertical="center" wrapText="1"/>
    </xf>
    <xf numFmtId="168" fontId="6" fillId="0" borderId="3" xfId="1" applyNumberFormat="1" applyFont="1" applyFill="1" applyBorder="1" applyAlignment="1">
      <alignment horizontal="center" vertical="center"/>
    </xf>
    <xf numFmtId="165" fontId="9" fillId="0" borderId="3" xfId="1" applyFont="1" applyFill="1" applyBorder="1" applyAlignment="1">
      <alignment horizontal="center" vertical="center"/>
    </xf>
    <xf numFmtId="9" fontId="12" fillId="0" borderId="0" xfId="0" applyNumberFormat="1" applyFont="1" applyAlignment="1">
      <alignment horizontal="center" vertical="top" wrapText="1"/>
    </xf>
    <xf numFmtId="0" fontId="2" fillId="0" borderId="0" xfId="0" applyFont="1" applyAlignment="1">
      <alignment horizontal="center"/>
    </xf>
    <xf numFmtId="9" fontId="5" fillId="0" borderId="0" xfId="0" applyNumberFormat="1" applyFont="1" applyAlignment="1">
      <alignment horizontal="center"/>
    </xf>
    <xf numFmtId="0" fontId="12" fillId="0" borderId="0" xfId="0" applyFont="1" applyAlignment="1">
      <alignment vertical="center"/>
    </xf>
    <xf numFmtId="0" fontId="7" fillId="2" borderId="1" xfId="0" applyFont="1" applyFill="1" applyBorder="1" applyAlignment="1">
      <alignment vertical="center"/>
    </xf>
    <xf numFmtId="0" fontId="12" fillId="0" borderId="0" xfId="0" applyFont="1" applyAlignment="1">
      <alignment horizontal="center"/>
    </xf>
    <xf numFmtId="0" fontId="13" fillId="0" borderId="0" xfId="0" applyFont="1"/>
    <xf numFmtId="9" fontId="9" fillId="0" borderId="0" xfId="3" applyFont="1" applyFill="1" applyBorder="1" applyAlignment="1">
      <alignment horizontal="center"/>
    </xf>
    <xf numFmtId="168" fontId="6" fillId="0" borderId="0" xfId="1" applyNumberFormat="1" applyFont="1" applyFill="1"/>
    <xf numFmtId="0" fontId="9" fillId="0" borderId="0" xfId="0" applyFont="1"/>
    <xf numFmtId="168" fontId="9" fillId="0" borderId="0" xfId="1" applyNumberFormat="1" applyFont="1" applyFill="1"/>
    <xf numFmtId="0" fontId="2" fillId="0" borderId="0" xfId="1" applyNumberFormat="1" applyFont="1" applyFill="1" applyBorder="1" applyAlignment="1">
      <alignment vertical="center"/>
    </xf>
    <xf numFmtId="0" fontId="2" fillId="0" borderId="0" xfId="0" applyFont="1" applyAlignment="1">
      <alignment vertical="center"/>
    </xf>
    <xf numFmtId="0" fontId="10" fillId="0" borderId="0" xfId="0" applyFont="1" applyAlignment="1">
      <alignment vertical="center"/>
    </xf>
    <xf numFmtId="165" fontId="9" fillId="0" borderId="0" xfId="1" applyFont="1" applyFill="1" applyBorder="1" applyAlignment="1">
      <alignment vertical="center"/>
    </xf>
    <xf numFmtId="165" fontId="9" fillId="0" borderId="0" xfId="1" applyFont="1" applyFill="1" applyBorder="1" applyAlignment="1">
      <alignment vertical="center" wrapText="1"/>
    </xf>
    <xf numFmtId="165" fontId="10" fillId="0" borderId="0" xfId="1" applyFont="1" applyFill="1" applyBorder="1" applyAlignment="1">
      <alignment vertical="center" wrapText="1"/>
    </xf>
    <xf numFmtId="165" fontId="9" fillId="0" borderId="18" xfId="1" applyFont="1" applyFill="1" applyBorder="1" applyAlignment="1">
      <alignment horizontal="center" vertical="center" wrapText="1"/>
    </xf>
    <xf numFmtId="165" fontId="9" fillId="0" borderId="3" xfId="1" applyFont="1" applyFill="1" applyBorder="1" applyAlignment="1">
      <alignment horizontal="center" vertical="center" wrapText="1"/>
    </xf>
    <xf numFmtId="0" fontId="9" fillId="0" borderId="19" xfId="0" applyFont="1" applyBorder="1" applyAlignment="1">
      <alignment horizontal="center" vertical="center" wrapText="1"/>
    </xf>
    <xf numFmtId="0" fontId="20" fillId="0" borderId="0" xfId="0" applyFont="1"/>
    <xf numFmtId="172" fontId="20" fillId="0" borderId="0" xfId="0" applyNumberFormat="1" applyFont="1"/>
    <xf numFmtId="2" fontId="7" fillId="0" borderId="0" xfId="0" applyNumberFormat="1" applyFont="1" applyAlignment="1">
      <alignment horizontal="center" vertical="center" wrapText="1"/>
    </xf>
    <xf numFmtId="165" fontId="9" fillId="9" borderId="18" xfId="1" applyFont="1" applyFill="1" applyBorder="1" applyAlignment="1">
      <alignment vertical="center"/>
    </xf>
    <xf numFmtId="165" fontId="10" fillId="9" borderId="3" xfId="1" applyFont="1" applyFill="1" applyBorder="1" applyAlignment="1">
      <alignment horizontal="center" wrapText="1"/>
    </xf>
    <xf numFmtId="165" fontId="10" fillId="9" borderId="19" xfId="1" applyFont="1" applyFill="1" applyBorder="1" applyAlignment="1">
      <alignment horizontal="center" wrapText="1"/>
    </xf>
    <xf numFmtId="165" fontId="9" fillId="15" borderId="18" xfId="1" applyFont="1" applyFill="1" applyBorder="1" applyAlignment="1">
      <alignment vertical="center"/>
    </xf>
    <xf numFmtId="165" fontId="10" fillId="15" borderId="3" xfId="1" applyFont="1" applyFill="1" applyBorder="1" applyAlignment="1">
      <alignment horizontal="center" wrapText="1"/>
    </xf>
    <xf numFmtId="165" fontId="10" fillId="15" borderId="19" xfId="1" applyFont="1" applyFill="1" applyBorder="1" applyAlignment="1">
      <alignment horizontal="center" wrapText="1"/>
    </xf>
    <xf numFmtId="165" fontId="9" fillId="16" borderId="18" xfId="1" applyFont="1" applyFill="1" applyBorder="1" applyAlignment="1">
      <alignment vertical="center"/>
    </xf>
    <xf numFmtId="165" fontId="10" fillId="16" borderId="3" xfId="1" applyFont="1" applyFill="1" applyBorder="1" applyAlignment="1">
      <alignment horizontal="right" wrapText="1"/>
    </xf>
    <xf numFmtId="165" fontId="10" fillId="16" borderId="19" xfId="1" applyFont="1" applyFill="1" applyBorder="1" applyAlignment="1">
      <alignment horizontal="center" wrapText="1"/>
    </xf>
    <xf numFmtId="165" fontId="9" fillId="12" borderId="20" xfId="1" applyFont="1" applyFill="1" applyBorder="1" applyAlignment="1">
      <alignment vertical="center"/>
    </xf>
    <xf numFmtId="165" fontId="10" fillId="12" borderId="9" xfId="1" applyFont="1" applyFill="1" applyBorder="1" applyAlignment="1">
      <alignment horizontal="center" wrapText="1"/>
    </xf>
    <xf numFmtId="165" fontId="10" fillId="12" borderId="21" xfId="1" applyFont="1" applyFill="1" applyBorder="1" applyAlignment="1">
      <alignment horizontal="center" wrapText="1"/>
    </xf>
    <xf numFmtId="168" fontId="7" fillId="0" borderId="0" xfId="1" applyNumberFormat="1" applyFont="1" applyFill="1" applyBorder="1" applyAlignment="1">
      <alignment vertical="center" wrapText="1"/>
    </xf>
    <xf numFmtId="2" fontId="2" fillId="0" borderId="0" xfId="1" applyNumberFormat="1" applyFont="1" applyFill="1" applyBorder="1" applyAlignment="1">
      <alignment vertical="center" wrapText="1"/>
    </xf>
    <xf numFmtId="2" fontId="20" fillId="0" borderId="0" xfId="1" applyNumberFormat="1" applyFont="1" applyFill="1" applyBorder="1" applyAlignment="1">
      <alignment vertical="center" wrapText="1"/>
    </xf>
    <xf numFmtId="165" fontId="2" fillId="0" borderId="0" xfId="1" applyFont="1" applyFill="1" applyBorder="1" applyAlignment="1">
      <alignment vertical="center" wrapText="1"/>
    </xf>
    <xf numFmtId="0" fontId="21" fillId="0" borderId="0" xfId="1" applyNumberFormat="1" applyFont="1" applyFill="1" applyBorder="1" applyAlignment="1">
      <alignment vertical="center" wrapText="1"/>
    </xf>
    <xf numFmtId="168" fontId="7" fillId="0" borderId="0" xfId="1" applyNumberFormat="1" applyFont="1" applyFill="1" applyBorder="1" applyAlignment="1">
      <alignment vertical="center"/>
    </xf>
    <xf numFmtId="165" fontId="24" fillId="0" borderId="0" xfId="0" applyNumberFormat="1" applyFont="1" applyAlignment="1">
      <alignment horizontal="center" vertical="center" wrapText="1"/>
    </xf>
    <xf numFmtId="0" fontId="4" fillId="0" borderId="0" xfId="0" applyFont="1"/>
    <xf numFmtId="165" fontId="6" fillId="0" borderId="0" xfId="1" applyFont="1" applyFill="1" applyBorder="1"/>
    <xf numFmtId="9" fontId="6" fillId="0" borderId="0" xfId="0" applyNumberFormat="1" applyFont="1"/>
    <xf numFmtId="165" fontId="4" fillId="0" borderId="0" xfId="1" applyFont="1" applyFill="1" applyBorder="1"/>
    <xf numFmtId="9" fontId="4" fillId="0" borderId="0" xfId="3" applyFont="1" applyFill="1" applyBorder="1"/>
    <xf numFmtId="168" fontId="6" fillId="0" borderId="0" xfId="1" applyNumberFormat="1" applyFont="1" applyFill="1" applyBorder="1"/>
    <xf numFmtId="171" fontId="9" fillId="0" borderId="0" xfId="1" applyNumberFormat="1" applyFont="1" applyFill="1" applyBorder="1" applyAlignment="1">
      <alignment horizontal="center"/>
    </xf>
    <xf numFmtId="171" fontId="9" fillId="0" borderId="0" xfId="1" applyNumberFormat="1" applyFont="1" applyFill="1" applyBorder="1" applyAlignment="1">
      <alignment horizontal="center" vertical="center"/>
    </xf>
    <xf numFmtId="9" fontId="4" fillId="0" borderId="0" xfId="3" applyFont="1" applyFill="1" applyBorder="1" applyAlignment="1">
      <alignment horizontal="center"/>
    </xf>
    <xf numFmtId="0" fontId="6" fillId="0" borderId="0" xfId="0" applyFont="1" applyAlignment="1">
      <alignment horizontal="center"/>
    </xf>
    <xf numFmtId="0" fontId="6" fillId="18" borderId="0" xfId="0" applyFont="1" applyFill="1"/>
    <xf numFmtId="9" fontId="4" fillId="0" borderId="0" xfId="3" applyFont="1" applyBorder="1" applyAlignment="1">
      <alignment horizontal="center"/>
    </xf>
    <xf numFmtId="9" fontId="4" fillId="0" borderId="0" xfId="3" applyFont="1" applyBorder="1"/>
    <xf numFmtId="165" fontId="4" fillId="0" borderId="0" xfId="1" applyFont="1" applyBorder="1"/>
    <xf numFmtId="9" fontId="6" fillId="0" borderId="0" xfId="3" applyFont="1" applyBorder="1"/>
    <xf numFmtId="0" fontId="7" fillId="0" borderId="0" xfId="0" applyFont="1" applyAlignment="1">
      <alignment horizontal="left" vertical="center"/>
    </xf>
    <xf numFmtId="0" fontId="7" fillId="0" borderId="0" xfId="0" applyFont="1" applyAlignment="1">
      <alignment horizontal="center" vertical="center"/>
    </xf>
    <xf numFmtId="0" fontId="0" fillId="0" borderId="3" xfId="0" applyBorder="1" applyAlignment="1">
      <alignment wrapText="1"/>
    </xf>
    <xf numFmtId="0" fontId="0" fillId="0" borderId="3" xfId="0" applyBorder="1"/>
    <xf numFmtId="165" fontId="0" fillId="0" borderId="3" xfId="1" applyFont="1" applyBorder="1"/>
    <xf numFmtId="10" fontId="0" fillId="0" borderId="3" xfId="3" applyNumberFormat="1" applyFont="1" applyBorder="1"/>
    <xf numFmtId="0" fontId="27" fillId="0" borderId="3" xfId="0" applyFont="1" applyBorder="1" applyAlignment="1">
      <alignment wrapText="1"/>
    </xf>
    <xf numFmtId="0" fontId="27" fillId="10" borderId="3" xfId="0" applyFont="1" applyFill="1" applyBorder="1" applyAlignment="1">
      <alignment horizontal="center" wrapText="1"/>
    </xf>
    <xf numFmtId="0" fontId="27" fillId="10" borderId="3" xfId="0" applyFont="1" applyFill="1" applyBorder="1" applyAlignment="1">
      <alignment horizontal="center"/>
    </xf>
    <xf numFmtId="0" fontId="0" fillId="0" borderId="3" xfId="0" applyBorder="1" applyAlignment="1">
      <alignment horizontal="center"/>
    </xf>
    <xf numFmtId="0" fontId="0" fillId="19" borderId="3" xfId="0" applyFill="1" applyBorder="1" applyAlignment="1">
      <alignment horizontal="center"/>
    </xf>
    <xf numFmtId="0" fontId="0" fillId="20" borderId="3" xfId="0" applyFill="1" applyBorder="1" applyAlignment="1">
      <alignment horizontal="center"/>
    </xf>
    <xf numFmtId="0" fontId="0" fillId="16" borderId="3" xfId="0" applyFill="1" applyBorder="1" applyAlignment="1">
      <alignment horizontal="center"/>
    </xf>
    <xf numFmtId="0" fontId="0" fillId="12" borderId="3" xfId="0" applyFill="1" applyBorder="1" applyAlignment="1">
      <alignment horizontal="center"/>
    </xf>
    <xf numFmtId="171" fontId="0" fillId="0" borderId="3" xfId="1" applyNumberFormat="1" applyFont="1" applyBorder="1" applyAlignment="1">
      <alignment horizontal="center"/>
    </xf>
    <xf numFmtId="0" fontId="0" fillId="0" borderId="0" xfId="0" applyAlignment="1">
      <alignment horizontal="center"/>
    </xf>
    <xf numFmtId="0" fontId="27" fillId="12" borderId="3" xfId="0" applyFont="1" applyFill="1" applyBorder="1" applyAlignment="1">
      <alignment horizontal="center"/>
    </xf>
    <xf numFmtId="9" fontId="0" fillId="19" borderId="3" xfId="0" applyNumberFormat="1" applyFill="1" applyBorder="1" applyAlignment="1">
      <alignment horizontal="center"/>
    </xf>
    <xf numFmtId="0" fontId="27" fillId="10" borderId="3" xfId="0" applyFont="1" applyFill="1" applyBorder="1" applyAlignment="1">
      <alignment horizontal="center" vertical="center" wrapText="1"/>
    </xf>
    <xf numFmtId="0" fontId="27" fillId="10" borderId="3" xfId="0" applyFont="1" applyFill="1" applyBorder="1" applyAlignment="1">
      <alignment horizontal="center" vertical="center"/>
    </xf>
    <xf numFmtId="2" fontId="2" fillId="0" borderId="25" xfId="1" applyNumberFormat="1" applyFont="1" applyFill="1" applyBorder="1" applyAlignment="1">
      <alignment vertical="center" wrapText="1"/>
    </xf>
    <xf numFmtId="165" fontId="6" fillId="0" borderId="0" xfId="1" applyFont="1" applyFill="1" applyBorder="1" applyAlignment="1">
      <alignment horizontal="center" vertical="center" wrapText="1"/>
    </xf>
    <xf numFmtId="0" fontId="6" fillId="0" borderId="0" xfId="1" applyNumberFormat="1" applyFont="1" applyFill="1" applyBorder="1" applyAlignment="1">
      <alignment horizontal="center" vertical="center" wrapText="1"/>
    </xf>
    <xf numFmtId="2" fontId="9" fillId="0" borderId="0" xfId="0" applyNumberFormat="1" applyFont="1" applyAlignment="1">
      <alignment horizontal="center" vertical="center" wrapText="1"/>
    </xf>
    <xf numFmtId="165" fontId="9" fillId="0" borderId="17" xfId="1" applyFont="1" applyFill="1" applyBorder="1" applyAlignment="1">
      <alignment horizontal="center" vertical="center" wrapText="1"/>
    </xf>
    <xf numFmtId="165" fontId="9" fillId="0" borderId="10" xfId="1" applyFont="1" applyFill="1" applyBorder="1" applyAlignment="1">
      <alignment horizontal="center" vertical="center"/>
    </xf>
    <xf numFmtId="0" fontId="9" fillId="0" borderId="0" xfId="0" applyFont="1" applyAlignment="1">
      <alignment vertical="center" wrapText="1"/>
    </xf>
    <xf numFmtId="165" fontId="9" fillId="0" borderId="0" xfId="1" applyFont="1" applyFill="1" applyBorder="1" applyAlignment="1">
      <alignment horizontal="left" vertical="center"/>
    </xf>
    <xf numFmtId="165" fontId="9" fillId="0" borderId="0" xfId="1" applyFont="1" applyFill="1" applyBorder="1" applyAlignment="1">
      <alignment horizontal="center" vertical="center"/>
    </xf>
    <xf numFmtId="165" fontId="7" fillId="0" borderId="0" xfId="1" applyFont="1" applyFill="1" applyBorder="1"/>
    <xf numFmtId="165" fontId="3" fillId="0" borderId="0" xfId="0" applyNumberFormat="1" applyFont="1" applyAlignment="1">
      <alignment horizontal="center" vertical="center" wrapText="1"/>
    </xf>
    <xf numFmtId="165" fontId="10" fillId="0" borderId="0" xfId="1" applyFont="1" applyFill="1" applyBorder="1" applyAlignment="1">
      <alignment horizontal="center" wrapText="1"/>
    </xf>
    <xf numFmtId="165" fontId="10" fillId="0" borderId="0" xfId="1" applyFont="1" applyFill="1" applyBorder="1" applyAlignment="1">
      <alignment horizontal="right" wrapText="1"/>
    </xf>
    <xf numFmtId="165" fontId="9" fillId="0" borderId="12" xfId="1" applyFont="1" applyFill="1" applyBorder="1" applyAlignment="1">
      <alignment vertical="center"/>
    </xf>
    <xf numFmtId="165" fontId="9" fillId="0" borderId="12" xfId="1" applyFont="1" applyFill="1" applyBorder="1" applyAlignment="1">
      <alignment vertical="center" wrapText="1"/>
    </xf>
    <xf numFmtId="165" fontId="9" fillId="8" borderId="38" xfId="1" applyFont="1" applyFill="1" applyBorder="1" applyAlignment="1">
      <alignment horizontal="center" vertical="center" wrapText="1"/>
    </xf>
    <xf numFmtId="0" fontId="17" fillId="9" borderId="5" xfId="0" applyFont="1" applyFill="1" applyBorder="1" applyAlignment="1">
      <alignment horizontal="justify" vertical="center" wrapText="1"/>
    </xf>
    <xf numFmtId="0" fontId="6" fillId="0" borderId="38" xfId="0" applyFont="1" applyBorder="1" applyAlignment="1">
      <alignment horizontal="center" vertical="center"/>
    </xf>
    <xf numFmtId="0" fontId="16" fillId="11" borderId="5" xfId="0" applyFont="1" applyFill="1" applyBorder="1" applyAlignment="1">
      <alignment horizontal="left" vertical="center"/>
    </xf>
    <xf numFmtId="0" fontId="16" fillId="14" borderId="5" xfId="0" applyFont="1" applyFill="1" applyBorder="1" applyAlignment="1">
      <alignment horizontal="left" vertical="center" wrapText="1"/>
    </xf>
    <xf numFmtId="168" fontId="23" fillId="0" borderId="5" xfId="1" applyNumberFormat="1" applyFont="1" applyFill="1" applyBorder="1" applyAlignment="1">
      <alignment horizontal="left" vertical="center" wrapText="1"/>
    </xf>
    <xf numFmtId="0" fontId="17" fillId="9" borderId="5" xfId="5" applyFont="1" applyFill="1" applyBorder="1" applyAlignment="1">
      <alignment horizontal="justify" vertical="center" wrapText="1"/>
    </xf>
    <xf numFmtId="173" fontId="16" fillId="11" borderId="5" xfId="0" applyNumberFormat="1" applyFont="1" applyFill="1" applyBorder="1" applyAlignment="1">
      <alignment horizontal="left" vertical="center"/>
    </xf>
    <xf numFmtId="168" fontId="23" fillId="22" borderId="5" xfId="1" applyNumberFormat="1" applyFont="1" applyFill="1" applyBorder="1" applyAlignment="1">
      <alignment horizontal="left" vertical="center" wrapText="1"/>
    </xf>
    <xf numFmtId="168" fontId="16" fillId="11" borderId="5" xfId="1" applyNumberFormat="1" applyFont="1" applyFill="1" applyBorder="1" applyAlignment="1">
      <alignment horizontal="left" vertical="center" wrapText="1"/>
    </xf>
    <xf numFmtId="173" fontId="16" fillId="14" borderId="5" xfId="0" applyNumberFormat="1" applyFont="1" applyFill="1" applyBorder="1" applyAlignment="1">
      <alignment horizontal="left" vertical="center"/>
    </xf>
    <xf numFmtId="173" fontId="23" fillId="0" borderId="5" xfId="0" applyNumberFormat="1" applyFont="1" applyBorder="1" applyAlignment="1">
      <alignment horizontal="left" vertical="center"/>
    </xf>
    <xf numFmtId="173" fontId="23" fillId="0" borderId="5" xfId="0" applyNumberFormat="1" applyFont="1" applyBorder="1" applyAlignment="1">
      <alignment vertical="center" wrapText="1"/>
    </xf>
    <xf numFmtId="173" fontId="23" fillId="0" borderId="5" xfId="0" applyNumberFormat="1" applyFont="1" applyBorder="1" applyAlignment="1">
      <alignment horizontal="justify" vertical="center" wrapText="1"/>
    </xf>
    <xf numFmtId="173" fontId="23" fillId="0" borderId="32" xfId="0" applyNumberFormat="1" applyFont="1" applyBorder="1" applyAlignment="1">
      <alignment horizontal="justify" vertical="center" wrapText="1"/>
    </xf>
    <xf numFmtId="0" fontId="6" fillId="0" borderId="33" xfId="0" applyFont="1" applyBorder="1" applyAlignment="1">
      <alignment horizontal="center" vertical="center"/>
    </xf>
    <xf numFmtId="0" fontId="8" fillId="3" borderId="37" xfId="0" applyFont="1" applyFill="1" applyBorder="1" applyAlignment="1">
      <alignment horizontal="centerContinuous" vertical="center" wrapText="1"/>
    </xf>
    <xf numFmtId="0" fontId="8" fillId="3" borderId="31" xfId="0" applyFont="1" applyFill="1" applyBorder="1" applyAlignment="1">
      <alignment horizontal="centerContinuous" vertical="center" wrapText="1"/>
    </xf>
    <xf numFmtId="0" fontId="8" fillId="3" borderId="33" xfId="0" applyFont="1" applyFill="1" applyBorder="1" applyAlignment="1">
      <alignment horizontal="center" vertical="center" wrapText="1"/>
    </xf>
    <xf numFmtId="9" fontId="10" fillId="0" borderId="37" xfId="0" applyNumberFormat="1" applyFont="1" applyBorder="1" applyAlignment="1">
      <alignment horizontal="center" vertical="center"/>
    </xf>
    <xf numFmtId="167" fontId="11" fillId="0" borderId="37" xfId="1" applyNumberFormat="1" applyFont="1" applyBorder="1" applyAlignment="1">
      <alignment horizontal="center" vertical="center" wrapText="1"/>
    </xf>
    <xf numFmtId="168" fontId="6" fillId="0" borderId="37" xfId="1" applyNumberFormat="1" applyFont="1" applyFill="1" applyBorder="1" applyAlignment="1">
      <alignment horizontal="center" vertical="center"/>
    </xf>
    <xf numFmtId="165" fontId="9" fillId="0" borderId="37" xfId="1" applyFont="1" applyFill="1" applyBorder="1" applyAlignment="1">
      <alignment horizontal="center" vertical="center"/>
    </xf>
    <xf numFmtId="168" fontId="6" fillId="0" borderId="31" xfId="1" applyNumberFormat="1" applyFont="1" applyFill="1" applyBorder="1" applyAlignment="1">
      <alignment horizontal="center" vertical="center"/>
    </xf>
    <xf numFmtId="168" fontId="6" fillId="0" borderId="38" xfId="1" applyNumberFormat="1" applyFont="1" applyFill="1" applyBorder="1" applyAlignment="1">
      <alignment horizontal="center" vertical="center"/>
    </xf>
    <xf numFmtId="0" fontId="10" fillId="5" borderId="40" xfId="0" applyFont="1" applyFill="1" applyBorder="1"/>
    <xf numFmtId="9" fontId="10" fillId="5" borderId="26" xfId="0" applyNumberFormat="1" applyFont="1" applyFill="1" applyBorder="1" applyAlignment="1">
      <alignment horizontal="center" vertical="center"/>
    </xf>
    <xf numFmtId="0" fontId="10" fillId="5" borderId="26" xfId="0" applyFont="1" applyFill="1" applyBorder="1" applyAlignment="1">
      <alignment horizontal="center" vertical="center"/>
    </xf>
    <xf numFmtId="165" fontId="9" fillId="5" borderId="26" xfId="1" applyFont="1" applyFill="1" applyBorder="1" applyAlignment="1">
      <alignment horizontal="center" vertical="center"/>
    </xf>
    <xf numFmtId="165" fontId="10" fillId="5" borderId="26" xfId="1" applyFont="1" applyFill="1" applyBorder="1" applyAlignment="1">
      <alignment horizontal="center" vertical="center"/>
    </xf>
    <xf numFmtId="165" fontId="10" fillId="5" borderId="41" xfId="1" applyFont="1" applyFill="1" applyBorder="1" applyAlignment="1">
      <alignment horizontal="center" vertical="center"/>
    </xf>
    <xf numFmtId="0" fontId="9" fillId="6" borderId="24" xfId="0" applyFont="1" applyFill="1" applyBorder="1" applyAlignment="1">
      <alignment horizontal="centerContinuous" vertical="center"/>
    </xf>
    <xf numFmtId="165" fontId="9" fillId="6" borderId="24" xfId="1" applyFont="1" applyFill="1" applyBorder="1" applyAlignment="1">
      <alignment horizontal="right" vertical="center"/>
    </xf>
    <xf numFmtId="168" fontId="6" fillId="0" borderId="24" xfId="1" applyNumberFormat="1" applyFont="1" applyFill="1" applyBorder="1" applyAlignment="1">
      <alignment horizontal="center" vertical="center"/>
    </xf>
    <xf numFmtId="168" fontId="6" fillId="0" borderId="23" xfId="1" applyNumberFormat="1" applyFont="1" applyFill="1" applyBorder="1" applyAlignment="1">
      <alignment horizontal="center" vertical="center"/>
    </xf>
    <xf numFmtId="9" fontId="7" fillId="7" borderId="31" xfId="3" applyFont="1" applyFill="1" applyBorder="1" applyAlignment="1">
      <alignment horizontal="centerContinuous" vertical="center"/>
    </xf>
    <xf numFmtId="9" fontId="15" fillId="7" borderId="41" xfId="3" applyFont="1" applyFill="1" applyBorder="1" applyAlignment="1">
      <alignment horizontal="center" vertical="center"/>
    </xf>
    <xf numFmtId="9" fontId="18" fillId="9" borderId="38" xfId="3" applyFont="1" applyFill="1" applyBorder="1" applyAlignment="1">
      <alignment horizontal="center" vertical="center"/>
    </xf>
    <xf numFmtId="9" fontId="19" fillId="11" borderId="38" xfId="3" applyFont="1" applyFill="1" applyBorder="1" applyAlignment="1">
      <alignment horizontal="center" vertical="center"/>
    </xf>
    <xf numFmtId="9" fontId="22" fillId="14" borderId="38" xfId="3" applyFont="1" applyFill="1" applyBorder="1" applyAlignment="1">
      <alignment horizontal="center" vertical="center"/>
    </xf>
    <xf numFmtId="9" fontId="22" fillId="0" borderId="38" xfId="3" applyFont="1" applyFill="1" applyBorder="1" applyAlignment="1">
      <alignment horizontal="center" vertical="center"/>
    </xf>
    <xf numFmtId="9" fontId="25" fillId="11" borderId="38" xfId="3" applyFont="1" applyFill="1" applyBorder="1" applyAlignment="1">
      <alignment horizontal="center" vertical="center"/>
    </xf>
    <xf numFmtId="9" fontId="25" fillId="9" borderId="38" xfId="3" applyFont="1" applyFill="1" applyBorder="1" applyAlignment="1">
      <alignment horizontal="center" vertical="center"/>
    </xf>
    <xf numFmtId="9" fontId="22" fillId="0" borderId="33" xfId="3" applyFont="1" applyFill="1" applyBorder="1" applyAlignment="1">
      <alignment horizontal="center" vertical="center"/>
    </xf>
    <xf numFmtId="171" fontId="6" fillId="9" borderId="5" xfId="1" applyNumberFormat="1" applyFont="1" applyFill="1" applyBorder="1" applyAlignment="1">
      <alignment vertical="center"/>
    </xf>
    <xf numFmtId="166" fontId="6" fillId="9" borderId="38" xfId="1" applyNumberFormat="1" applyFont="1" applyFill="1" applyBorder="1" applyAlignment="1">
      <alignment horizontal="right" vertical="center"/>
    </xf>
    <xf numFmtId="171" fontId="6" fillId="11" borderId="5" xfId="1" applyNumberFormat="1" applyFont="1" applyFill="1" applyBorder="1" applyAlignment="1">
      <alignment vertical="center"/>
    </xf>
    <xf numFmtId="166" fontId="6" fillId="11" borderId="38" xfId="1" applyNumberFormat="1" applyFont="1" applyFill="1" applyBorder="1" applyAlignment="1">
      <alignment horizontal="right" vertical="center"/>
    </xf>
    <xf numFmtId="171" fontId="23" fillId="14" borderId="5" xfId="1" applyNumberFormat="1" applyFont="1" applyFill="1" applyBorder="1" applyAlignment="1">
      <alignment horizontal="center" vertical="center"/>
    </xf>
    <xf numFmtId="166" fontId="23" fillId="14" borderId="38" xfId="1" applyNumberFormat="1" applyFont="1" applyFill="1" applyBorder="1" applyAlignment="1">
      <alignment horizontal="right" vertical="center"/>
    </xf>
    <xf numFmtId="171" fontId="23" fillId="0" borderId="5" xfId="1" applyNumberFormat="1" applyFont="1" applyFill="1" applyBorder="1" applyAlignment="1">
      <alignment horizontal="center" vertical="center"/>
    </xf>
    <xf numFmtId="166" fontId="23" fillId="0" borderId="38" xfId="1" applyNumberFormat="1" applyFont="1" applyFill="1" applyBorder="1" applyAlignment="1">
      <alignment horizontal="right" vertical="center"/>
    </xf>
    <xf numFmtId="171" fontId="23" fillId="11" borderId="5" xfId="1" applyNumberFormat="1" applyFont="1" applyFill="1" applyBorder="1" applyAlignment="1">
      <alignment horizontal="center" vertical="center"/>
    </xf>
    <xf numFmtId="166" fontId="23" fillId="11" borderId="38" xfId="1" applyNumberFormat="1" applyFont="1" applyFill="1" applyBorder="1" applyAlignment="1">
      <alignment horizontal="right" vertical="center"/>
    </xf>
    <xf numFmtId="171" fontId="23" fillId="9" borderId="5" xfId="1" applyNumberFormat="1" applyFont="1" applyFill="1" applyBorder="1" applyAlignment="1">
      <alignment horizontal="center" vertical="center"/>
    </xf>
    <xf numFmtId="166" fontId="23" fillId="9" borderId="38" xfId="1" applyNumberFormat="1" applyFont="1" applyFill="1" applyBorder="1" applyAlignment="1">
      <alignment horizontal="right" vertical="center"/>
    </xf>
    <xf numFmtId="171" fontId="23" fillId="0" borderId="32" xfId="1" applyNumberFormat="1" applyFont="1" applyFill="1" applyBorder="1" applyAlignment="1">
      <alignment horizontal="center" vertical="center"/>
    </xf>
    <xf numFmtId="166" fontId="23" fillId="0" borderId="33" xfId="1" applyNumberFormat="1" applyFont="1" applyFill="1" applyBorder="1" applyAlignment="1">
      <alignment horizontal="right" vertical="center"/>
    </xf>
    <xf numFmtId="165" fontId="6" fillId="0" borderId="8" xfId="1" applyFont="1" applyFill="1" applyBorder="1" applyAlignment="1">
      <alignment vertical="center"/>
    </xf>
    <xf numFmtId="165" fontId="6" fillId="0" borderId="44" xfId="1" applyFont="1" applyFill="1" applyBorder="1" applyAlignment="1">
      <alignment vertical="center"/>
    </xf>
    <xf numFmtId="174" fontId="6" fillId="9" borderId="38" xfId="1" applyNumberFormat="1" applyFont="1" applyFill="1" applyBorder="1" applyAlignment="1">
      <alignment vertical="center"/>
    </xf>
    <xf numFmtId="174" fontId="6" fillId="11" borderId="38" xfId="1" applyNumberFormat="1" applyFont="1" applyFill="1" applyBorder="1" applyAlignment="1">
      <alignment vertical="center"/>
    </xf>
    <xf numFmtId="174" fontId="23" fillId="14" borderId="38" xfId="1" applyNumberFormat="1" applyFont="1" applyFill="1" applyBorder="1" applyAlignment="1">
      <alignment horizontal="center" vertical="center"/>
    </xf>
    <xf numFmtId="174" fontId="23" fillId="0" borderId="38" xfId="1" applyNumberFormat="1" applyFont="1" applyFill="1" applyBorder="1" applyAlignment="1">
      <alignment horizontal="center" vertical="center"/>
    </xf>
    <xf numFmtId="174" fontId="23" fillId="11" borderId="38" xfId="1" applyNumberFormat="1" applyFont="1" applyFill="1" applyBorder="1" applyAlignment="1">
      <alignment horizontal="center" vertical="center"/>
    </xf>
    <xf numFmtId="174" fontId="23" fillId="9" borderId="38" xfId="1" applyNumberFormat="1" applyFont="1" applyFill="1" applyBorder="1" applyAlignment="1">
      <alignment horizontal="center" vertical="center"/>
    </xf>
    <xf numFmtId="174" fontId="23" fillId="0" borderId="33" xfId="1" applyNumberFormat="1" applyFont="1" applyFill="1" applyBorder="1" applyAlignment="1">
      <alignment horizontal="center" vertical="center"/>
    </xf>
    <xf numFmtId="165" fontId="6" fillId="9" borderId="5" xfId="1" applyFont="1" applyFill="1" applyBorder="1" applyAlignment="1">
      <alignment vertical="center"/>
    </xf>
    <xf numFmtId="165" fontId="6" fillId="9" borderId="38" xfId="1" applyFont="1" applyFill="1" applyBorder="1" applyAlignment="1">
      <alignment vertical="center"/>
    </xf>
    <xf numFmtId="165" fontId="6" fillId="11" borderId="5" xfId="1" applyFont="1" applyFill="1" applyBorder="1" applyAlignment="1">
      <alignment vertical="center"/>
    </xf>
    <xf numFmtId="165" fontId="6" fillId="11" borderId="38" xfId="1" applyFont="1" applyFill="1" applyBorder="1" applyAlignment="1">
      <alignment vertical="center"/>
    </xf>
    <xf numFmtId="165" fontId="6" fillId="14" borderId="5" xfId="1" applyFont="1" applyFill="1" applyBorder="1" applyAlignment="1">
      <alignment vertical="center"/>
    </xf>
    <xf numFmtId="165" fontId="6" fillId="14" borderId="38" xfId="1" applyFont="1" applyFill="1" applyBorder="1" applyAlignment="1">
      <alignment vertical="center"/>
    </xf>
    <xf numFmtId="165" fontId="6" fillId="0" borderId="5" xfId="1" applyFont="1" applyFill="1" applyBorder="1" applyAlignment="1">
      <alignment vertical="center"/>
    </xf>
    <xf numFmtId="165" fontId="6" fillId="0" borderId="38" xfId="1" applyFont="1" applyFill="1" applyBorder="1" applyAlignment="1">
      <alignment vertical="center"/>
    </xf>
    <xf numFmtId="165" fontId="6" fillId="0" borderId="32" xfId="1" applyFont="1" applyFill="1" applyBorder="1" applyAlignment="1">
      <alignment vertical="center"/>
    </xf>
    <xf numFmtId="165" fontId="6" fillId="0" borderId="33" xfId="1" applyFont="1" applyFill="1" applyBorder="1" applyAlignment="1">
      <alignment vertical="center"/>
    </xf>
    <xf numFmtId="171" fontId="6" fillId="9" borderId="5" xfId="1" applyNumberFormat="1" applyFont="1" applyFill="1" applyBorder="1"/>
    <xf numFmtId="165" fontId="6" fillId="9" borderId="38" xfId="1" applyFont="1" applyFill="1" applyBorder="1"/>
    <xf numFmtId="171" fontId="6" fillId="11" borderId="5" xfId="1" applyNumberFormat="1" applyFont="1" applyFill="1" applyBorder="1"/>
    <xf numFmtId="165" fontId="6" fillId="11" borderId="38" xfId="1" applyFont="1" applyFill="1" applyBorder="1"/>
    <xf numFmtId="171" fontId="6" fillId="14" borderId="5" xfId="1" applyNumberFormat="1" applyFont="1" applyFill="1" applyBorder="1"/>
    <xf numFmtId="165" fontId="6" fillId="14" borderId="38" xfId="1" applyFont="1" applyFill="1" applyBorder="1"/>
    <xf numFmtId="171" fontId="6" fillId="0" borderId="5" xfId="1" applyNumberFormat="1" applyFont="1" applyFill="1" applyBorder="1"/>
    <xf numFmtId="165" fontId="6" fillId="0" borderId="38" xfId="1" applyFont="1" applyFill="1" applyBorder="1"/>
    <xf numFmtId="171" fontId="6" fillId="0" borderId="32" xfId="1" applyNumberFormat="1" applyFont="1" applyFill="1" applyBorder="1"/>
    <xf numFmtId="165" fontId="6" fillId="0" borderId="33" xfId="1" applyFont="1" applyFill="1" applyBorder="1"/>
    <xf numFmtId="165" fontId="9" fillId="8" borderId="5" xfId="1" applyFont="1" applyFill="1" applyBorder="1" applyAlignment="1">
      <alignment horizontal="center" vertical="center" wrapText="1"/>
    </xf>
    <xf numFmtId="9" fontId="9" fillId="8" borderId="3" xfId="3" applyFont="1" applyFill="1" applyBorder="1" applyAlignment="1">
      <alignment horizontal="center" vertical="center" wrapText="1"/>
    </xf>
    <xf numFmtId="2" fontId="29" fillId="0" borderId="13" xfId="1" applyNumberFormat="1" applyFont="1" applyFill="1" applyBorder="1" applyAlignment="1">
      <alignment vertical="center" wrapText="1"/>
    </xf>
    <xf numFmtId="9" fontId="15" fillId="7" borderId="6" xfId="0" applyNumberFormat="1" applyFont="1" applyFill="1" applyBorder="1" applyAlignment="1">
      <alignment horizontal="center" vertical="center"/>
    </xf>
    <xf numFmtId="2" fontId="20" fillId="0" borderId="36" xfId="1" applyNumberFormat="1" applyFont="1" applyFill="1" applyBorder="1" applyAlignment="1">
      <alignment vertical="center" wrapText="1"/>
    </xf>
    <xf numFmtId="0" fontId="6" fillId="4" borderId="33" xfId="1" applyNumberFormat="1" applyFont="1" applyFill="1" applyBorder="1" applyAlignment="1">
      <alignment horizontal="center" vertical="center" wrapText="1"/>
    </xf>
    <xf numFmtId="9" fontId="9" fillId="8" borderId="5" xfId="3" applyFont="1" applyFill="1" applyBorder="1" applyAlignment="1">
      <alignment horizontal="center" vertical="center" wrapText="1"/>
    </xf>
    <xf numFmtId="165" fontId="9" fillId="0" borderId="14" xfId="1" applyFont="1" applyFill="1" applyBorder="1" applyAlignment="1">
      <alignment horizontal="center" vertical="center"/>
    </xf>
    <xf numFmtId="0" fontId="9" fillId="24" borderId="6" xfId="0" applyFont="1" applyFill="1" applyBorder="1" applyAlignment="1">
      <alignment horizontal="center" vertical="center" wrapText="1"/>
    </xf>
    <xf numFmtId="165" fontId="9" fillId="24" borderId="8" xfId="1" applyFont="1" applyFill="1" applyBorder="1" applyAlignment="1">
      <alignment horizontal="center" vertical="center" wrapText="1"/>
    </xf>
    <xf numFmtId="165" fontId="9" fillId="24" borderId="38" xfId="1" applyFont="1" applyFill="1" applyBorder="1" applyAlignment="1">
      <alignment horizontal="center" vertical="center" wrapText="1"/>
    </xf>
    <xf numFmtId="0" fontId="10" fillId="8" borderId="30" xfId="0" applyFont="1" applyFill="1" applyBorder="1" applyAlignment="1">
      <alignment horizontal="left" vertical="top" wrapText="1"/>
    </xf>
    <xf numFmtId="0" fontId="10" fillId="8" borderId="5" xfId="0" applyFont="1" applyFill="1" applyBorder="1" applyAlignment="1">
      <alignment vertical="top" wrapText="1"/>
    </xf>
    <xf numFmtId="165" fontId="6" fillId="13" borderId="44" xfId="1" applyFont="1" applyFill="1" applyBorder="1" applyAlignment="1">
      <alignment horizontal="center" vertical="center" wrapText="1"/>
    </xf>
    <xf numFmtId="0" fontId="9" fillId="0" borderId="32" xfId="1" applyNumberFormat="1" applyFont="1" applyFill="1" applyBorder="1" applyAlignment="1">
      <alignment horizontal="center" vertical="center" wrapText="1"/>
    </xf>
    <xf numFmtId="0" fontId="9" fillId="0" borderId="39" xfId="1" applyNumberFormat="1" applyFont="1" applyFill="1" applyBorder="1" applyAlignment="1">
      <alignment horizontal="center" vertical="center" wrapText="1"/>
    </xf>
    <xf numFmtId="0" fontId="9" fillId="0" borderId="33" xfId="1" applyNumberFormat="1" applyFont="1" applyFill="1" applyBorder="1" applyAlignment="1">
      <alignment horizontal="center" vertical="center" wrapText="1"/>
    </xf>
    <xf numFmtId="2" fontId="9" fillId="0" borderId="14" xfId="1" applyNumberFormat="1" applyFont="1" applyFill="1" applyBorder="1" applyAlignment="1">
      <alignment horizontal="center"/>
    </xf>
    <xf numFmtId="2" fontId="6" fillId="0" borderId="0" xfId="0" applyNumberFormat="1" applyFont="1" applyAlignment="1">
      <alignment horizontal="center"/>
    </xf>
    <xf numFmtId="0" fontId="9" fillId="24" borderId="8" xfId="0" applyFont="1" applyFill="1" applyBorder="1" applyAlignment="1">
      <alignment horizontal="center" vertical="center" wrapText="1"/>
    </xf>
    <xf numFmtId="9" fontId="9" fillId="0" borderId="10" xfId="1" applyNumberFormat="1" applyFont="1" applyFill="1" applyBorder="1" applyAlignment="1">
      <alignment horizontal="center" vertical="center"/>
    </xf>
    <xf numFmtId="0" fontId="9" fillId="6" borderId="42" xfId="0" applyFont="1" applyFill="1" applyBorder="1" applyAlignment="1">
      <alignment horizontal="center" vertical="center"/>
    </xf>
    <xf numFmtId="165" fontId="24" fillId="7" borderId="10" xfId="1" applyFont="1" applyFill="1" applyBorder="1" applyAlignment="1">
      <alignment horizontal="center" vertical="center" wrapText="1"/>
    </xf>
    <xf numFmtId="9" fontId="0" fillId="20" borderId="3" xfId="0" applyNumberFormat="1" applyFill="1" applyBorder="1" applyAlignment="1">
      <alignment horizontal="center"/>
    </xf>
    <xf numFmtId="9" fontId="0" fillId="16" borderId="3" xfId="0" applyNumberFormat="1" applyFill="1" applyBorder="1" applyAlignment="1">
      <alignment horizontal="center"/>
    </xf>
    <xf numFmtId="9" fontId="0" fillId="12" borderId="3" xfId="0" applyNumberFormat="1" applyFill="1" applyBorder="1" applyAlignment="1">
      <alignment horizontal="center"/>
    </xf>
    <xf numFmtId="9" fontId="9" fillId="0" borderId="14" xfId="1" applyNumberFormat="1" applyFont="1" applyFill="1" applyBorder="1" applyAlignment="1">
      <alignment horizontal="center" vertical="center"/>
    </xf>
    <xf numFmtId="0" fontId="7" fillId="9" borderId="8" xfId="0" applyFont="1" applyFill="1" applyBorder="1" applyAlignment="1">
      <alignment horizontal="center" vertical="center" wrapText="1"/>
    </xf>
    <xf numFmtId="0" fontId="7" fillId="9" borderId="38" xfId="0" applyFont="1" applyFill="1" applyBorder="1" applyAlignment="1">
      <alignment horizontal="center" vertical="center" wrapText="1"/>
    </xf>
    <xf numFmtId="0" fontId="9" fillId="0" borderId="0" xfId="0" applyFont="1" applyAlignment="1">
      <alignment horizontal="center" vertical="center" wrapText="1"/>
    </xf>
    <xf numFmtId="165" fontId="9" fillId="0" borderId="0" xfId="1" applyFont="1" applyFill="1" applyBorder="1" applyAlignment="1">
      <alignment horizontal="center" vertical="center" wrapText="1"/>
    </xf>
    <xf numFmtId="0" fontId="7" fillId="0" borderId="0" xfId="0" applyFont="1" applyAlignment="1">
      <alignment horizontal="center" vertical="center" wrapText="1"/>
    </xf>
    <xf numFmtId="9" fontId="9" fillId="6" borderId="24" xfId="0" applyNumberFormat="1" applyFont="1" applyFill="1" applyBorder="1" applyAlignment="1">
      <alignment horizontal="center" vertical="center"/>
    </xf>
    <xf numFmtId="0" fontId="8" fillId="3" borderId="39" xfId="0" applyFont="1" applyFill="1" applyBorder="1" applyAlignment="1">
      <alignment horizontal="center" vertical="center" wrapText="1"/>
    </xf>
    <xf numFmtId="9" fontId="10" fillId="0" borderId="3" xfId="0" applyNumberFormat="1" applyFont="1" applyBorder="1" applyAlignment="1">
      <alignment horizontal="center" vertical="center"/>
    </xf>
    <xf numFmtId="0" fontId="9" fillId="8" borderId="38" xfId="4" applyFont="1" applyFill="1" applyBorder="1" applyAlignment="1">
      <alignment horizontal="center" vertical="center" wrapText="1"/>
    </xf>
    <xf numFmtId="0" fontId="9" fillId="8" borderId="5" xfId="4" applyFont="1" applyFill="1" applyBorder="1" applyAlignment="1">
      <alignment horizontal="center" vertical="center" wrapText="1"/>
    </xf>
    <xf numFmtId="9" fontId="9" fillId="8" borderId="38" xfId="3" applyFont="1" applyFill="1" applyBorder="1" applyAlignment="1">
      <alignment horizontal="center" vertical="center" wrapText="1"/>
    </xf>
    <xf numFmtId="10" fontId="0" fillId="0" borderId="0" xfId="0" applyNumberFormat="1"/>
    <xf numFmtId="0" fontId="27" fillId="19" borderId="3" xfId="0" applyFont="1" applyFill="1" applyBorder="1" applyAlignment="1">
      <alignment horizontal="center" wrapText="1"/>
    </xf>
    <xf numFmtId="0" fontId="27" fillId="20" borderId="3" xfId="0" applyFont="1" applyFill="1" applyBorder="1" applyAlignment="1">
      <alignment horizontal="center" wrapText="1"/>
    </xf>
    <xf numFmtId="0" fontId="27" fillId="16" borderId="3" xfId="0" applyFont="1" applyFill="1" applyBorder="1" applyAlignment="1">
      <alignment horizontal="center" wrapText="1"/>
    </xf>
    <xf numFmtId="0" fontId="27" fillId="12" borderId="3" xfId="0" applyFont="1" applyFill="1" applyBorder="1" applyAlignment="1">
      <alignment horizontal="center" wrapText="1"/>
    </xf>
    <xf numFmtId="0" fontId="27" fillId="10" borderId="0" xfId="0" applyFont="1" applyFill="1" applyAlignment="1">
      <alignment horizontal="center" wrapText="1"/>
    </xf>
    <xf numFmtId="0" fontId="27" fillId="0" borderId="0" xfId="0" applyFont="1" applyAlignment="1">
      <alignment horizontal="center"/>
    </xf>
    <xf numFmtId="0" fontId="27" fillId="10" borderId="26" xfId="0" applyFont="1" applyFill="1" applyBorder="1" applyAlignment="1">
      <alignment horizontal="center" vertical="center" wrapText="1"/>
    </xf>
    <xf numFmtId="0" fontId="0" fillId="0" borderId="42" xfId="0" applyBorder="1" applyAlignment="1">
      <alignment wrapText="1"/>
    </xf>
    <xf numFmtId="0" fontId="0" fillId="0" borderId="30" xfId="0" applyBorder="1" applyAlignment="1">
      <alignment wrapText="1"/>
    </xf>
    <xf numFmtId="0" fontId="0" fillId="0" borderId="57" xfId="0" applyBorder="1" applyAlignment="1">
      <alignment wrapText="1"/>
    </xf>
    <xf numFmtId="0" fontId="0" fillId="0" borderId="56" xfId="0" applyBorder="1" applyAlignment="1">
      <alignment wrapText="1"/>
    </xf>
    <xf numFmtId="0" fontId="0" fillId="0" borderId="5" xfId="0" applyBorder="1" applyAlignment="1">
      <alignment wrapText="1"/>
    </xf>
    <xf numFmtId="0" fontId="0" fillId="0" borderId="32" xfId="0" applyBorder="1" applyAlignment="1">
      <alignment wrapText="1"/>
    </xf>
    <xf numFmtId="0" fontId="27" fillId="0" borderId="0" xfId="0" applyFont="1" applyAlignment="1">
      <alignment horizontal="center" vertical="center" wrapText="1"/>
    </xf>
    <xf numFmtId="9" fontId="27" fillId="0" borderId="3" xfId="0" applyNumberFormat="1" applyFont="1" applyBorder="1" applyAlignment="1">
      <alignment horizontal="center"/>
    </xf>
    <xf numFmtId="10" fontId="27" fillId="0" borderId="3" xfId="0" applyNumberFormat="1" applyFont="1" applyBorder="1" applyAlignment="1">
      <alignment horizontal="center"/>
    </xf>
    <xf numFmtId="9" fontId="27" fillId="19" borderId="3" xfId="0" applyNumberFormat="1" applyFont="1" applyFill="1" applyBorder="1" applyAlignment="1">
      <alignment horizontal="center"/>
    </xf>
    <xf numFmtId="0" fontId="27" fillId="20" borderId="3" xfId="0" applyFont="1" applyFill="1" applyBorder="1" applyAlignment="1">
      <alignment horizontal="center"/>
    </xf>
    <xf numFmtId="0" fontId="27" fillId="16" borderId="3" xfId="0" applyFont="1" applyFill="1" applyBorder="1" applyAlignment="1">
      <alignment horizontal="center"/>
    </xf>
    <xf numFmtId="9" fontId="0" fillId="0" borderId="3" xfId="0" applyNumberFormat="1" applyBorder="1" applyAlignment="1">
      <alignment horizontal="center"/>
    </xf>
    <xf numFmtId="0" fontId="0" fillId="0" borderId="59" xfId="0" applyBorder="1" applyAlignment="1">
      <alignment horizontal="center"/>
    </xf>
    <xf numFmtId="0" fontId="0" fillId="0" borderId="60" xfId="0" applyBorder="1" applyAlignment="1">
      <alignment horizontal="center"/>
    </xf>
    <xf numFmtId="0" fontId="0" fillId="0" borderId="6" xfId="0" applyBorder="1" applyAlignment="1">
      <alignment horizontal="center"/>
    </xf>
    <xf numFmtId="0" fontId="0" fillId="0" borderId="61" xfId="0" applyBorder="1" applyAlignment="1">
      <alignment horizontal="center"/>
    </xf>
    <xf numFmtId="0" fontId="0" fillId="0" borderId="45" xfId="0" applyBorder="1" applyAlignment="1">
      <alignment horizontal="center" wrapText="1"/>
    </xf>
    <xf numFmtId="0" fontId="0" fillId="0" borderId="46" xfId="0" applyBorder="1" applyAlignment="1">
      <alignment horizontal="center" wrapText="1"/>
    </xf>
    <xf numFmtId="0" fontId="0" fillId="0" borderId="47" xfId="0" applyBorder="1" applyAlignment="1">
      <alignment horizontal="center" wrapText="1"/>
    </xf>
    <xf numFmtId="0" fontId="0" fillId="0" borderId="10" xfId="0" applyBorder="1" applyAlignment="1">
      <alignment horizontal="center"/>
    </xf>
    <xf numFmtId="0" fontId="0" fillId="0" borderId="62" xfId="0" applyBorder="1" applyAlignment="1">
      <alignment horizontal="center" wrapText="1"/>
    </xf>
    <xf numFmtId="0" fontId="35" fillId="0" borderId="62" xfId="0" applyFont="1" applyBorder="1" applyAlignment="1">
      <alignment horizontal="center" wrapText="1"/>
    </xf>
    <xf numFmtId="0" fontId="0" fillId="0" borderId="15" xfId="0" applyBorder="1" applyAlignment="1">
      <alignment horizontal="center" wrapText="1"/>
    </xf>
    <xf numFmtId="0" fontId="0" fillId="0" borderId="45" xfId="0" applyBorder="1" applyAlignment="1">
      <alignment horizontal="center"/>
    </xf>
    <xf numFmtId="0" fontId="0" fillId="0" borderId="46" xfId="0" applyBorder="1" applyAlignment="1">
      <alignment horizontal="center"/>
    </xf>
    <xf numFmtId="0" fontId="0" fillId="0" borderId="47" xfId="0" applyBorder="1" applyAlignment="1">
      <alignment horizontal="center"/>
    </xf>
    <xf numFmtId="0" fontId="0" fillId="0" borderId="10" xfId="0" applyBorder="1" applyAlignment="1">
      <alignment horizontal="center" wrapText="1"/>
    </xf>
    <xf numFmtId="0" fontId="0" fillId="0" borderId="14" xfId="0" applyBorder="1" applyAlignment="1">
      <alignment horizontal="center"/>
    </xf>
    <xf numFmtId="0" fontId="0" fillId="0" borderId="66" xfId="0" applyBorder="1" applyAlignment="1">
      <alignment horizontal="center"/>
    </xf>
    <xf numFmtId="0" fontId="0" fillId="0" borderId="67" xfId="0" applyBorder="1" applyAlignment="1">
      <alignment horizontal="center"/>
    </xf>
    <xf numFmtId="0" fontId="0" fillId="0" borderId="68" xfId="0" applyBorder="1" applyAlignment="1">
      <alignment horizontal="center"/>
    </xf>
    <xf numFmtId="0" fontId="27" fillId="0" borderId="0" xfId="0" applyFont="1" applyAlignment="1">
      <alignment horizontal="center" wrapText="1"/>
    </xf>
    <xf numFmtId="165" fontId="0" fillId="0" borderId="3" xfId="1" applyFont="1" applyFill="1" applyBorder="1"/>
    <xf numFmtId="10" fontId="0" fillId="0" borderId="3" xfId="3" applyNumberFormat="1" applyFont="1" applyFill="1" applyBorder="1"/>
    <xf numFmtId="0" fontId="36" fillId="0" borderId="0" xfId="0" applyFont="1"/>
    <xf numFmtId="0" fontId="37" fillId="0" borderId="0" xfId="0" applyFont="1"/>
    <xf numFmtId="2" fontId="36" fillId="0" borderId="0" xfId="0" applyNumberFormat="1" applyFont="1"/>
    <xf numFmtId="175" fontId="36" fillId="0" borderId="0" xfId="0" applyNumberFormat="1" applyFont="1"/>
    <xf numFmtId="0" fontId="32" fillId="0" borderId="0" xfId="0" applyFont="1"/>
    <xf numFmtId="165" fontId="32" fillId="0" borderId="0" xfId="1" applyFont="1"/>
    <xf numFmtId="164" fontId="36" fillId="0" borderId="0" xfId="0" applyNumberFormat="1" applyFont="1"/>
    <xf numFmtId="173" fontId="23" fillId="0" borderId="40" xfId="0" applyNumberFormat="1" applyFont="1" applyBorder="1" applyAlignment="1">
      <alignment horizontal="justify" vertical="center" wrapText="1"/>
    </xf>
    <xf numFmtId="9" fontId="22" fillId="0" borderId="41" xfId="3" applyFont="1" applyFill="1" applyBorder="1" applyAlignment="1">
      <alignment horizontal="center" vertical="center"/>
    </xf>
    <xf numFmtId="171" fontId="23" fillId="0" borderId="40" xfId="1" applyNumberFormat="1" applyFont="1" applyFill="1" applyBorder="1" applyAlignment="1">
      <alignment horizontal="center" vertical="center"/>
    </xf>
    <xf numFmtId="166" fontId="23" fillId="0" borderId="41" xfId="1" applyNumberFormat="1" applyFont="1" applyFill="1" applyBorder="1" applyAlignment="1">
      <alignment horizontal="right" vertical="center"/>
    </xf>
    <xf numFmtId="174" fontId="23" fillId="0" borderId="41" xfId="1" applyNumberFormat="1" applyFont="1" applyFill="1" applyBorder="1" applyAlignment="1">
      <alignment horizontal="center" vertical="center"/>
    </xf>
    <xf numFmtId="165" fontId="6" fillId="0" borderId="40" xfId="1" applyFont="1" applyFill="1" applyBorder="1" applyAlignment="1">
      <alignment vertical="center"/>
    </xf>
    <xf numFmtId="165" fontId="6" fillId="0" borderId="41" xfId="1" applyFont="1" applyFill="1" applyBorder="1" applyAlignment="1">
      <alignment vertical="center"/>
    </xf>
    <xf numFmtId="171" fontId="6" fillId="0" borderId="40" xfId="1" applyNumberFormat="1" applyFont="1" applyFill="1" applyBorder="1"/>
    <xf numFmtId="165" fontId="6" fillId="0" borderId="41" xfId="1" applyFont="1" applyFill="1" applyBorder="1"/>
    <xf numFmtId="165" fontId="6" fillId="0" borderId="52" xfId="1" applyFont="1" applyFill="1" applyBorder="1" applyAlignment="1">
      <alignment vertical="center"/>
    </xf>
    <xf numFmtId="0" fontId="6" fillId="0" borderId="41" xfId="0" applyFont="1" applyBorder="1" applyAlignment="1">
      <alignment horizontal="center" vertical="center"/>
    </xf>
    <xf numFmtId="0" fontId="17" fillId="19" borderId="5" xfId="5" applyFont="1" applyFill="1" applyBorder="1" applyAlignment="1">
      <alignment horizontal="justify" vertical="center" wrapText="1"/>
    </xf>
    <xf numFmtId="9" fontId="22" fillId="19" borderId="41" xfId="3" applyFont="1" applyFill="1" applyBorder="1" applyAlignment="1">
      <alignment horizontal="center" vertical="center"/>
    </xf>
    <xf numFmtId="171" fontId="23" fillId="19" borderId="40" xfId="1" applyNumberFormat="1" applyFont="1" applyFill="1" applyBorder="1" applyAlignment="1">
      <alignment horizontal="center" vertical="center"/>
    </xf>
    <xf numFmtId="166" fontId="23" fillId="19" borderId="41" xfId="1" applyNumberFormat="1" applyFont="1" applyFill="1" applyBorder="1" applyAlignment="1">
      <alignment horizontal="right" vertical="center"/>
    </xf>
    <xf numFmtId="174" fontId="23" fillId="19" borderId="41" xfId="1" applyNumberFormat="1" applyFont="1" applyFill="1" applyBorder="1" applyAlignment="1">
      <alignment horizontal="center" vertical="center"/>
    </xf>
    <xf numFmtId="165" fontId="6" fillId="19" borderId="40" xfId="1" applyFont="1" applyFill="1" applyBorder="1" applyAlignment="1">
      <alignment vertical="center"/>
    </xf>
    <xf numFmtId="165" fontId="6" fillId="19" borderId="41" xfId="1" applyFont="1" applyFill="1" applyBorder="1" applyAlignment="1">
      <alignment vertical="center"/>
    </xf>
    <xf numFmtId="171" fontId="6" fillId="19" borderId="40" xfId="1" applyNumberFormat="1" applyFont="1" applyFill="1" applyBorder="1"/>
    <xf numFmtId="165" fontId="6" fillId="19" borderId="41" xfId="1" applyFont="1" applyFill="1" applyBorder="1"/>
    <xf numFmtId="173" fontId="16" fillId="25" borderId="40" xfId="0" applyNumberFormat="1" applyFont="1" applyFill="1" applyBorder="1" applyAlignment="1">
      <alignment horizontal="justify" vertical="center" wrapText="1"/>
    </xf>
    <xf numFmtId="9" fontId="22" fillId="25" borderId="41" xfId="3" applyFont="1" applyFill="1" applyBorder="1" applyAlignment="1">
      <alignment horizontal="center" vertical="center"/>
    </xf>
    <xf numFmtId="171" fontId="23" fillId="25" borderId="40" xfId="1" applyNumberFormat="1" applyFont="1" applyFill="1" applyBorder="1" applyAlignment="1">
      <alignment horizontal="center" vertical="center"/>
    </xf>
    <xf numFmtId="166" fontId="23" fillId="25" borderId="41" xfId="1" applyNumberFormat="1" applyFont="1" applyFill="1" applyBorder="1" applyAlignment="1">
      <alignment horizontal="right" vertical="center"/>
    </xf>
    <xf numFmtId="174" fontId="23" fillId="25" borderId="41" xfId="1" applyNumberFormat="1" applyFont="1" applyFill="1" applyBorder="1" applyAlignment="1">
      <alignment horizontal="center" vertical="center"/>
    </xf>
    <xf numFmtId="165" fontId="6" fillId="25" borderId="40" xfId="1" applyFont="1" applyFill="1" applyBorder="1" applyAlignment="1">
      <alignment vertical="center"/>
    </xf>
    <xf numFmtId="165" fontId="6" fillId="25" borderId="41" xfId="1" applyFont="1" applyFill="1" applyBorder="1" applyAlignment="1">
      <alignment vertical="center"/>
    </xf>
    <xf numFmtId="171" fontId="6" fillId="25" borderId="40" xfId="1" applyNumberFormat="1" applyFont="1" applyFill="1" applyBorder="1"/>
    <xf numFmtId="165" fontId="6" fillId="25" borderId="41" xfId="1" applyFont="1" applyFill="1" applyBorder="1"/>
    <xf numFmtId="0" fontId="9" fillId="6" borderId="56" xfId="0" applyFont="1" applyFill="1" applyBorder="1" applyAlignment="1">
      <alignment horizontal="center" vertical="center"/>
    </xf>
    <xf numFmtId="9" fontId="9" fillId="6" borderId="70" xfId="0" applyNumberFormat="1" applyFont="1" applyFill="1" applyBorder="1" applyAlignment="1">
      <alignment horizontal="center" vertical="center"/>
    </xf>
    <xf numFmtId="0" fontId="10" fillId="8" borderId="32" xfId="0" applyFont="1" applyFill="1" applyBorder="1" applyAlignment="1">
      <alignment vertical="top" wrapText="1"/>
    </xf>
    <xf numFmtId="167" fontId="2" fillId="0" borderId="37" xfId="1" applyNumberFormat="1" applyFont="1" applyBorder="1" applyAlignment="1">
      <alignment horizontal="center" vertical="center" wrapText="1"/>
    </xf>
    <xf numFmtId="0" fontId="2" fillId="0" borderId="3" xfId="0" applyFont="1" applyBorder="1" applyAlignment="1">
      <alignment horizontal="center" vertical="center" wrapText="1"/>
    </xf>
    <xf numFmtId="0" fontId="2" fillId="0" borderId="39" xfId="0" applyFont="1" applyBorder="1" applyAlignment="1">
      <alignment horizontal="center" vertical="center" wrapText="1"/>
    </xf>
    <xf numFmtId="0" fontId="9" fillId="14" borderId="5" xfId="0" applyFont="1" applyFill="1" applyBorder="1" applyAlignment="1">
      <alignment horizontal="left" vertical="center" wrapText="1"/>
    </xf>
    <xf numFmtId="168" fontId="6" fillId="0" borderId="5" xfId="1" applyNumberFormat="1" applyFont="1" applyFill="1" applyBorder="1" applyAlignment="1">
      <alignment horizontal="left" vertical="center" wrapText="1"/>
    </xf>
    <xf numFmtId="173" fontId="9" fillId="11" borderId="5" xfId="0" applyNumberFormat="1" applyFont="1" applyFill="1" applyBorder="1" applyAlignment="1">
      <alignment horizontal="left" vertical="center"/>
    </xf>
    <xf numFmtId="168" fontId="6" fillId="22" borderId="5" xfId="1" applyNumberFormat="1" applyFont="1" applyFill="1" applyBorder="1" applyAlignment="1">
      <alignment horizontal="left" vertical="center" wrapText="1"/>
    </xf>
    <xf numFmtId="173" fontId="9" fillId="14" borderId="5" xfId="0" applyNumberFormat="1" applyFont="1" applyFill="1" applyBorder="1" applyAlignment="1">
      <alignment horizontal="left" vertical="center"/>
    </xf>
    <xf numFmtId="173" fontId="6" fillId="0" borderId="5" xfId="0" applyNumberFormat="1" applyFont="1" applyBorder="1" applyAlignment="1">
      <alignment horizontal="left" vertical="center"/>
    </xf>
    <xf numFmtId="173" fontId="6" fillId="0" borderId="5" xfId="0" applyNumberFormat="1" applyFont="1" applyBorder="1" applyAlignment="1">
      <alignment vertical="center" wrapText="1"/>
    </xf>
    <xf numFmtId="173" fontId="6" fillId="0" borderId="5" xfId="0" applyNumberFormat="1" applyFont="1" applyBorder="1" applyAlignment="1">
      <alignment horizontal="justify" vertical="center" wrapText="1"/>
    </xf>
    <xf numFmtId="173" fontId="6" fillId="0" borderId="32" xfId="0" applyNumberFormat="1" applyFont="1" applyBorder="1" applyAlignment="1">
      <alignment horizontal="justify" vertical="center" wrapText="1"/>
    </xf>
    <xf numFmtId="9" fontId="6" fillId="14" borderId="3" xfId="3" applyFont="1" applyFill="1" applyBorder="1" applyAlignment="1">
      <alignment horizontal="center" vertical="center"/>
    </xf>
    <xf numFmtId="9" fontId="6" fillId="0" borderId="3" xfId="3" applyFont="1" applyFill="1" applyBorder="1" applyAlignment="1">
      <alignment horizontal="center" vertical="center"/>
    </xf>
    <xf numFmtId="9" fontId="9" fillId="11" borderId="3" xfId="3" applyFont="1" applyFill="1" applyBorder="1" applyAlignment="1">
      <alignment horizontal="center" vertical="center"/>
    </xf>
    <xf numFmtId="9" fontId="6" fillId="0" borderId="39" xfId="3" applyFont="1" applyFill="1" applyBorder="1" applyAlignment="1">
      <alignment horizontal="center" vertical="center"/>
    </xf>
    <xf numFmtId="0" fontId="9" fillId="0" borderId="56" xfId="1" applyNumberFormat="1" applyFont="1" applyFill="1" applyBorder="1" applyAlignment="1">
      <alignment horizontal="center" vertical="center" wrapText="1"/>
    </xf>
    <xf numFmtId="0" fontId="9" fillId="0" borderId="70" xfId="1" applyNumberFormat="1" applyFont="1" applyFill="1" applyBorder="1" applyAlignment="1">
      <alignment horizontal="center" vertical="center" wrapText="1"/>
    </xf>
    <xf numFmtId="9" fontId="7" fillId="2" borderId="2" xfId="0" applyNumberFormat="1" applyFont="1" applyFill="1" applyBorder="1" applyAlignment="1">
      <alignment horizontal="center" vertical="center"/>
    </xf>
    <xf numFmtId="165" fontId="9" fillId="9" borderId="5" xfId="1" applyFont="1" applyFill="1" applyBorder="1" applyAlignment="1">
      <alignment vertical="center"/>
    </xf>
    <xf numFmtId="165" fontId="10" fillId="9" borderId="38" xfId="1" applyFont="1" applyFill="1" applyBorder="1" applyAlignment="1">
      <alignment horizontal="center" wrapText="1"/>
    </xf>
    <xf numFmtId="165" fontId="9" fillId="15" borderId="5" xfId="1" applyFont="1" applyFill="1" applyBorder="1" applyAlignment="1">
      <alignment vertical="center"/>
    </xf>
    <xf numFmtId="165" fontId="10" fillId="15" borderId="38" xfId="1" applyFont="1" applyFill="1" applyBorder="1" applyAlignment="1">
      <alignment horizontal="center" wrapText="1"/>
    </xf>
    <xf numFmtId="165" fontId="9" fillId="16" borderId="5" xfId="1" applyFont="1" applyFill="1" applyBorder="1" applyAlignment="1">
      <alignment vertical="center"/>
    </xf>
    <xf numFmtId="165" fontId="10" fillId="16" borderId="38" xfId="1" applyFont="1" applyFill="1" applyBorder="1" applyAlignment="1">
      <alignment horizontal="center" wrapText="1"/>
    </xf>
    <xf numFmtId="165" fontId="9" fillId="12" borderId="32" xfId="1" applyFont="1" applyFill="1" applyBorder="1" applyAlignment="1">
      <alignment vertical="center"/>
    </xf>
    <xf numFmtId="165" fontId="10" fillId="12" borderId="39" xfId="1" applyFont="1" applyFill="1" applyBorder="1" applyAlignment="1">
      <alignment horizontal="center" wrapText="1"/>
    </xf>
    <xf numFmtId="165" fontId="10" fillId="12" borderId="33" xfId="1" applyFont="1" applyFill="1" applyBorder="1" applyAlignment="1">
      <alignment horizontal="center" wrapText="1"/>
    </xf>
    <xf numFmtId="0" fontId="7" fillId="2" borderId="71" xfId="0" applyFont="1" applyFill="1" applyBorder="1" applyAlignment="1">
      <alignment vertical="center"/>
    </xf>
    <xf numFmtId="165" fontId="9" fillId="23" borderId="5" xfId="1" applyFont="1" applyFill="1" applyBorder="1" applyAlignment="1">
      <alignment horizontal="center" vertical="center" wrapText="1"/>
    </xf>
    <xf numFmtId="165" fontId="9" fillId="23" borderId="3" xfId="1" applyFont="1" applyFill="1" applyBorder="1" applyAlignment="1">
      <alignment horizontal="center" vertical="center" wrapText="1"/>
    </xf>
    <xf numFmtId="0" fontId="9" fillId="23" borderId="38" xfId="0" applyFont="1" applyFill="1" applyBorder="1" applyAlignment="1">
      <alignment horizontal="center" vertical="center" wrapText="1"/>
    </xf>
    <xf numFmtId="173" fontId="6" fillId="0" borderId="40" xfId="0" applyNumberFormat="1" applyFont="1" applyBorder="1" applyAlignment="1">
      <alignment horizontal="justify" vertical="center" wrapText="1"/>
    </xf>
    <xf numFmtId="0" fontId="39" fillId="0" borderId="0" xfId="0" applyFont="1"/>
    <xf numFmtId="0" fontId="41" fillId="0" borderId="0" xfId="0" applyFont="1" applyAlignment="1">
      <alignment horizontal="center" wrapText="1"/>
    </xf>
    <xf numFmtId="0" fontId="39" fillId="0" borderId="31" xfId="0" applyFont="1" applyBorder="1" applyAlignment="1">
      <alignment horizontal="center"/>
    </xf>
    <xf numFmtId="0" fontId="39" fillId="0" borderId="38" xfId="0" applyFont="1" applyBorder="1" applyAlignment="1">
      <alignment horizontal="center"/>
    </xf>
    <xf numFmtId="0" fontId="39" fillId="0" borderId="33" xfId="0" applyFont="1" applyBorder="1" applyAlignment="1">
      <alignment horizontal="center"/>
    </xf>
    <xf numFmtId="176" fontId="6" fillId="11" borderId="3" xfId="1" applyNumberFormat="1" applyFont="1" applyFill="1" applyBorder="1" applyAlignment="1">
      <alignment horizontal="right" vertical="center"/>
    </xf>
    <xf numFmtId="176" fontId="6" fillId="14" borderId="3" xfId="1" applyNumberFormat="1" applyFont="1" applyFill="1" applyBorder="1" applyAlignment="1">
      <alignment horizontal="right" vertical="center"/>
    </xf>
    <xf numFmtId="176" fontId="6" fillId="14" borderId="3" xfId="1" applyNumberFormat="1" applyFont="1" applyFill="1" applyBorder="1" applyAlignment="1">
      <alignment vertical="center"/>
    </xf>
    <xf numFmtId="176" fontId="6" fillId="0" borderId="3" xfId="1" applyNumberFormat="1" applyFont="1" applyFill="1" applyBorder="1" applyAlignment="1">
      <alignment vertical="center"/>
    </xf>
    <xf numFmtId="0" fontId="6" fillId="22" borderId="0" xfId="0" applyFont="1" applyFill="1"/>
    <xf numFmtId="165" fontId="9" fillId="22" borderId="0" xfId="1" applyFont="1" applyFill="1" applyBorder="1" applyAlignment="1">
      <alignment vertical="center"/>
    </xf>
    <xf numFmtId="173" fontId="6" fillId="22" borderId="5" xfId="0" applyNumberFormat="1" applyFont="1" applyFill="1" applyBorder="1" applyAlignment="1">
      <alignment horizontal="left" vertical="center"/>
    </xf>
    <xf numFmtId="9" fontId="6" fillId="22" borderId="3" xfId="3" applyFont="1" applyFill="1" applyBorder="1" applyAlignment="1">
      <alignment horizontal="center" vertical="center"/>
    </xf>
    <xf numFmtId="165" fontId="6" fillId="22" borderId="0" xfId="1" applyFont="1" applyFill="1" applyBorder="1" applyAlignment="1">
      <alignment vertical="center"/>
    </xf>
    <xf numFmtId="165" fontId="6" fillId="22" borderId="0" xfId="1" applyFont="1" applyFill="1" applyBorder="1" applyAlignment="1">
      <alignment vertical="center" wrapText="1"/>
    </xf>
    <xf numFmtId="165" fontId="2" fillId="22" borderId="0" xfId="1" applyFont="1" applyFill="1" applyBorder="1" applyAlignment="1">
      <alignment vertical="center" wrapText="1"/>
    </xf>
    <xf numFmtId="9" fontId="9" fillId="14" borderId="3" xfId="3" applyFont="1" applyFill="1" applyBorder="1" applyAlignment="1">
      <alignment horizontal="center" vertical="center"/>
    </xf>
    <xf numFmtId="168" fontId="9" fillId="14" borderId="5" xfId="1" applyNumberFormat="1" applyFont="1" applyFill="1" applyBorder="1" applyAlignment="1">
      <alignment horizontal="left" vertical="center" wrapText="1"/>
    </xf>
    <xf numFmtId="9" fontId="6" fillId="0" borderId="26" xfId="3" applyFont="1" applyFill="1" applyBorder="1" applyAlignment="1">
      <alignment horizontal="center" vertical="center"/>
    </xf>
    <xf numFmtId="171" fontId="6" fillId="0" borderId="0" xfId="1" applyNumberFormat="1" applyFont="1" applyFill="1" applyBorder="1" applyAlignment="1">
      <alignment vertical="center"/>
    </xf>
    <xf numFmtId="164" fontId="6" fillId="0" borderId="0" xfId="1" applyNumberFormat="1" applyFont="1" applyFill="1" applyBorder="1" applyAlignment="1">
      <alignment vertical="center"/>
    </xf>
    <xf numFmtId="173" fontId="6" fillId="0" borderId="0" xfId="0" applyNumberFormat="1" applyFont="1" applyAlignment="1">
      <alignment horizontal="justify" vertical="center" wrapText="1"/>
    </xf>
    <xf numFmtId="171" fontId="6" fillId="0" borderId="0" xfId="1" applyNumberFormat="1" applyFont="1" applyFill="1" applyBorder="1" applyAlignment="1">
      <alignment horizontal="center" vertical="center"/>
    </xf>
    <xf numFmtId="174" fontId="6" fillId="0" borderId="0" xfId="1" applyNumberFormat="1" applyFont="1" applyFill="1" applyBorder="1" applyAlignment="1">
      <alignment horizontal="center" vertical="center"/>
    </xf>
    <xf numFmtId="171" fontId="6" fillId="0" borderId="0" xfId="1" applyNumberFormat="1" applyFont="1" applyFill="1" applyBorder="1"/>
    <xf numFmtId="171" fontId="6" fillId="26" borderId="3" xfId="1" applyNumberFormat="1" applyFont="1" applyFill="1" applyBorder="1" applyAlignment="1">
      <alignment horizontal="center" vertical="center"/>
    </xf>
    <xf numFmtId="166" fontId="6" fillId="26" borderId="3" xfId="1" applyNumberFormat="1" applyFont="1" applyFill="1" applyBorder="1" applyAlignment="1">
      <alignment horizontal="right" vertical="center"/>
    </xf>
    <xf numFmtId="174" fontId="6" fillId="26" borderId="3" xfId="1" applyNumberFormat="1" applyFont="1" applyFill="1" applyBorder="1" applyAlignment="1">
      <alignment horizontal="center" vertical="center"/>
    </xf>
    <xf numFmtId="171" fontId="6" fillId="26" borderId="3" xfId="1" applyNumberFormat="1" applyFont="1" applyFill="1" applyBorder="1" applyAlignment="1">
      <alignment vertical="center"/>
    </xf>
    <xf numFmtId="164" fontId="6" fillId="26" borderId="3" xfId="1" applyNumberFormat="1" applyFont="1" applyFill="1" applyBorder="1" applyAlignment="1">
      <alignment vertical="center"/>
    </xf>
    <xf numFmtId="171" fontId="6" fillId="26" borderId="39" xfId="1" applyNumberFormat="1" applyFont="1" applyFill="1" applyBorder="1" applyAlignment="1">
      <alignment horizontal="center" vertical="center"/>
    </xf>
    <xf numFmtId="166" fontId="6" fillId="26" borderId="39" xfId="1" applyNumberFormat="1" applyFont="1" applyFill="1" applyBorder="1" applyAlignment="1">
      <alignment horizontal="right" vertical="center"/>
    </xf>
    <xf numFmtId="174" fontId="6" fillId="26" borderId="39" xfId="1" applyNumberFormat="1" applyFont="1" applyFill="1" applyBorder="1" applyAlignment="1">
      <alignment horizontal="center" vertical="center"/>
    </xf>
    <xf numFmtId="171" fontId="6" fillId="26" borderId="39" xfId="1" applyNumberFormat="1" applyFont="1" applyFill="1" applyBorder="1" applyAlignment="1">
      <alignment vertical="center"/>
    </xf>
    <xf numFmtId="171" fontId="6" fillId="26" borderId="26" xfId="1" applyNumberFormat="1" applyFont="1" applyFill="1" applyBorder="1" applyAlignment="1">
      <alignment horizontal="center" vertical="center"/>
    </xf>
    <xf numFmtId="171" fontId="6" fillId="26" borderId="26" xfId="1" applyNumberFormat="1" applyFont="1" applyFill="1" applyBorder="1" applyAlignment="1">
      <alignment vertical="center"/>
    </xf>
    <xf numFmtId="165" fontId="6" fillId="27" borderId="3" xfId="1" applyFont="1" applyFill="1" applyBorder="1" applyAlignment="1">
      <alignment vertical="center"/>
    </xf>
    <xf numFmtId="0" fontId="9" fillId="27" borderId="5" xfId="5" applyFont="1" applyFill="1" applyBorder="1" applyAlignment="1">
      <alignment horizontal="justify" vertical="center" wrapText="1"/>
    </xf>
    <xf numFmtId="9" fontId="9" fillId="27" borderId="3" xfId="3" applyFont="1" applyFill="1" applyBorder="1" applyAlignment="1">
      <alignment horizontal="center" vertical="center"/>
    </xf>
    <xf numFmtId="176" fontId="6" fillId="27" borderId="3" xfId="1" applyNumberFormat="1" applyFont="1" applyFill="1" applyBorder="1" applyAlignment="1">
      <alignment horizontal="right" vertical="center"/>
    </xf>
    <xf numFmtId="171" fontId="6" fillId="27" borderId="3" xfId="1" applyNumberFormat="1" applyFont="1" applyFill="1" applyBorder="1" applyAlignment="1">
      <alignment vertical="center"/>
    </xf>
    <xf numFmtId="176" fontId="6" fillId="27" borderId="3" xfId="1" applyNumberFormat="1" applyFont="1" applyFill="1" applyBorder="1" applyAlignment="1">
      <alignment vertical="center"/>
    </xf>
    <xf numFmtId="0" fontId="9" fillId="27" borderId="5" xfId="0" applyFont="1" applyFill="1" applyBorder="1" applyAlignment="1">
      <alignment horizontal="justify" vertical="center" wrapText="1"/>
    </xf>
    <xf numFmtId="165" fontId="9" fillId="22" borderId="0" xfId="1" applyFont="1" applyFill="1" applyBorder="1" applyAlignment="1">
      <alignment horizontal="center" vertical="center" wrapText="1"/>
    </xf>
    <xf numFmtId="0" fontId="9" fillId="22" borderId="0" xfId="0" applyFont="1" applyFill="1" applyAlignment="1">
      <alignment horizontal="center" vertical="center" wrapText="1"/>
    </xf>
    <xf numFmtId="165" fontId="10" fillId="22" borderId="0" xfId="1" applyFont="1" applyFill="1" applyBorder="1" applyAlignment="1">
      <alignment horizontal="center" wrapText="1"/>
    </xf>
    <xf numFmtId="176" fontId="6" fillId="22" borderId="3" xfId="1" applyNumberFormat="1" applyFont="1" applyFill="1" applyBorder="1" applyAlignment="1">
      <alignment vertical="center"/>
    </xf>
    <xf numFmtId="176" fontId="6" fillId="11" borderId="3" xfId="1" applyNumberFormat="1" applyFont="1" applyFill="1" applyBorder="1" applyAlignment="1">
      <alignment vertical="center"/>
    </xf>
    <xf numFmtId="165" fontId="10" fillId="15" borderId="3" xfId="1" applyFont="1" applyFill="1" applyBorder="1" applyAlignment="1">
      <alignment horizontal="right" wrapText="1"/>
    </xf>
    <xf numFmtId="164" fontId="6" fillId="22" borderId="3" xfId="1" applyNumberFormat="1" applyFont="1" applyFill="1" applyBorder="1" applyAlignment="1">
      <alignment vertical="center"/>
    </xf>
    <xf numFmtId="9" fontId="43" fillId="0" borderId="37" xfId="0" applyNumberFormat="1" applyFont="1" applyBorder="1" applyAlignment="1">
      <alignment horizontal="center" vertical="center"/>
    </xf>
    <xf numFmtId="9" fontId="43" fillId="0" borderId="3" xfId="0" applyNumberFormat="1" applyFont="1" applyBorder="1" applyAlignment="1">
      <alignment horizontal="center" vertical="center"/>
    </xf>
    <xf numFmtId="9" fontId="43" fillId="0" borderId="39" xfId="0" applyNumberFormat="1" applyFont="1" applyBorder="1" applyAlignment="1">
      <alignment horizontal="center" vertical="center"/>
    </xf>
    <xf numFmtId="9" fontId="44" fillId="0" borderId="3" xfId="3" applyFont="1" applyFill="1" applyBorder="1" applyAlignment="1">
      <alignment horizontal="center" vertical="center"/>
    </xf>
    <xf numFmtId="2" fontId="10" fillId="16" borderId="37" xfId="3" applyNumberFormat="1" applyFont="1" applyFill="1" applyBorder="1" applyAlignment="1">
      <alignment horizontal="center" vertical="center"/>
    </xf>
    <xf numFmtId="1" fontId="10" fillId="16" borderId="37" xfId="3" applyNumberFormat="1" applyFont="1" applyFill="1" applyBorder="1" applyAlignment="1">
      <alignment horizontal="center" vertical="center"/>
    </xf>
    <xf numFmtId="0" fontId="42" fillId="0" borderId="0" xfId="0" applyFont="1" applyAlignment="1">
      <alignment horizontal="center" wrapText="1"/>
    </xf>
    <xf numFmtId="2" fontId="39" fillId="0" borderId="0" xfId="0" applyNumberFormat="1" applyFont="1" applyAlignment="1">
      <alignment horizontal="center"/>
    </xf>
    <xf numFmtId="2" fontId="41" fillId="0" borderId="0" xfId="0" applyNumberFormat="1" applyFont="1" applyAlignment="1">
      <alignment horizontal="center"/>
    </xf>
    <xf numFmtId="0" fontId="39" fillId="0" borderId="0" xfId="0" applyFont="1" applyAlignment="1">
      <alignment horizontal="center"/>
    </xf>
    <xf numFmtId="0" fontId="39" fillId="0" borderId="0" xfId="0" applyFont="1" applyAlignment="1">
      <alignment horizontal="center" wrapText="1"/>
    </xf>
    <xf numFmtId="168" fontId="9" fillId="0" borderId="0" xfId="1" applyNumberFormat="1" applyFont="1" applyFill="1" applyBorder="1"/>
    <xf numFmtId="168" fontId="6" fillId="22" borderId="0" xfId="1" applyNumberFormat="1" applyFont="1" applyFill="1" applyBorder="1"/>
    <xf numFmtId="0" fontId="9" fillId="22" borderId="0" xfId="0" applyFont="1" applyFill="1" applyAlignment="1">
      <alignment horizontal="center" vertical="center"/>
    </xf>
    <xf numFmtId="176" fontId="2" fillId="16" borderId="75" xfId="1" applyNumberFormat="1" applyFont="1" applyFill="1" applyBorder="1" applyAlignment="1">
      <alignment horizontal="center" vertical="center" wrapText="1"/>
    </xf>
    <xf numFmtId="1" fontId="2" fillId="16" borderId="3" xfId="0" applyNumberFormat="1" applyFont="1" applyFill="1" applyBorder="1" applyAlignment="1">
      <alignment horizontal="right" readingOrder="1"/>
    </xf>
    <xf numFmtId="1" fontId="6" fillId="16" borderId="3" xfId="1" applyNumberFormat="1" applyFont="1" applyFill="1" applyBorder="1" applyAlignment="1">
      <alignment horizontal="right" vertical="center" readingOrder="1"/>
    </xf>
    <xf numFmtId="176" fontId="6" fillId="16" borderId="3" xfId="1" applyNumberFormat="1" applyFont="1" applyFill="1" applyBorder="1" applyAlignment="1">
      <alignment vertical="center"/>
    </xf>
    <xf numFmtId="3" fontId="2" fillId="16" borderId="3" xfId="0" applyNumberFormat="1" applyFont="1" applyFill="1" applyBorder="1" applyAlignment="1">
      <alignment horizontal="right"/>
    </xf>
    <xf numFmtId="3" fontId="6" fillId="16" borderId="3" xfId="1" applyNumberFormat="1" applyFont="1" applyFill="1" applyBorder="1" applyAlignment="1">
      <alignment horizontal="right" vertical="center"/>
    </xf>
    <xf numFmtId="176" fontId="2" fillId="16" borderId="3" xfId="0" applyNumberFormat="1" applyFont="1" applyFill="1" applyBorder="1" applyAlignment="1">
      <alignment horizontal="right"/>
    </xf>
    <xf numFmtId="176" fontId="6" fillId="16" borderId="3" xfId="1" applyNumberFormat="1" applyFont="1" applyFill="1" applyBorder="1" applyAlignment="1">
      <alignment horizontal="right" vertical="center"/>
    </xf>
    <xf numFmtId="176" fontId="2" fillId="16" borderId="0" xfId="1" applyNumberFormat="1" applyFont="1" applyFill="1" applyAlignment="1">
      <alignment horizontal="right"/>
    </xf>
    <xf numFmtId="1" fontId="2" fillId="16" borderId="0" xfId="1" applyNumberFormat="1" applyFont="1" applyFill="1" applyAlignment="1">
      <alignment horizontal="right" readingOrder="1"/>
    </xf>
    <xf numFmtId="1" fontId="6" fillId="16" borderId="6" xfId="1" applyNumberFormat="1" applyFont="1" applyFill="1" applyBorder="1" applyAlignment="1">
      <alignment horizontal="right" vertical="center" readingOrder="1"/>
    </xf>
    <xf numFmtId="1" fontId="2" fillId="16" borderId="3" xfId="1" applyNumberFormat="1" applyFont="1" applyFill="1" applyBorder="1"/>
    <xf numFmtId="176" fontId="2" fillId="16" borderId="3" xfId="1" applyNumberFormat="1" applyFont="1" applyFill="1" applyBorder="1"/>
    <xf numFmtId="3" fontId="2" fillId="16" borderId="3" xfId="1" applyNumberFormat="1" applyFont="1" applyFill="1" applyBorder="1"/>
    <xf numFmtId="176" fontId="2" fillId="16" borderId="3" xfId="1" applyNumberFormat="1" applyFont="1" applyFill="1" applyBorder="1" applyAlignment="1">
      <alignment horizontal="right"/>
    </xf>
    <xf numFmtId="176" fontId="6" fillId="16" borderId="39" xfId="1" applyNumberFormat="1" applyFont="1" applyFill="1" applyBorder="1" applyAlignment="1">
      <alignment horizontal="right" vertical="center"/>
    </xf>
    <xf numFmtId="176" fontId="6" fillId="16" borderId="26" xfId="1" applyNumberFormat="1" applyFont="1" applyFill="1" applyBorder="1" applyAlignment="1">
      <alignment horizontal="right" vertical="center"/>
    </xf>
    <xf numFmtId="0" fontId="9" fillId="16" borderId="5" xfId="1" applyNumberFormat="1" applyFont="1" applyFill="1" applyBorder="1" applyAlignment="1">
      <alignment horizontal="center" vertical="center"/>
    </xf>
    <xf numFmtId="0" fontId="9" fillId="16" borderId="3" xfId="1" applyNumberFormat="1" applyFont="1" applyFill="1" applyBorder="1" applyAlignment="1">
      <alignment horizontal="center" vertical="center" wrapText="1"/>
    </xf>
    <xf numFmtId="0" fontId="38" fillId="0" borderId="0" xfId="0" applyFont="1"/>
    <xf numFmtId="0" fontId="41" fillId="21" borderId="41" xfId="0" applyFont="1" applyFill="1" applyBorder="1" applyAlignment="1">
      <alignment vertical="center" wrapText="1"/>
    </xf>
    <xf numFmtId="0" fontId="42" fillId="0" borderId="76" xfId="0" applyFont="1" applyBorder="1" applyAlignment="1">
      <alignment horizontal="center" wrapText="1"/>
    </xf>
    <xf numFmtId="0" fontId="42" fillId="0" borderId="16" xfId="0" applyFont="1" applyBorder="1" applyAlignment="1">
      <alignment horizontal="center" wrapText="1"/>
    </xf>
    <xf numFmtId="2" fontId="39" fillId="0" borderId="30" xfId="0" applyNumberFormat="1" applyFont="1" applyBorder="1" applyAlignment="1">
      <alignment horizontal="center"/>
    </xf>
    <xf numFmtId="2" fontId="39" fillId="0" borderId="5" xfId="0" applyNumberFormat="1" applyFont="1" applyBorder="1" applyAlignment="1">
      <alignment horizontal="center"/>
    </xf>
    <xf numFmtId="2" fontId="39" fillId="0" borderId="32" xfId="0" applyNumberFormat="1" applyFont="1" applyBorder="1" applyAlignment="1">
      <alignment horizontal="center"/>
    </xf>
    <xf numFmtId="2" fontId="39" fillId="0" borderId="31" xfId="0" applyNumberFormat="1" applyFont="1" applyBorder="1" applyAlignment="1">
      <alignment horizontal="center"/>
    </xf>
    <xf numFmtId="2" fontId="39" fillId="0" borderId="38" xfId="0" applyNumberFormat="1" applyFont="1" applyBorder="1" applyAlignment="1">
      <alignment horizontal="center"/>
    </xf>
    <xf numFmtId="2" fontId="39" fillId="0" borderId="33" xfId="0" applyNumberFormat="1" applyFont="1" applyBorder="1" applyAlignment="1">
      <alignment horizontal="center"/>
    </xf>
    <xf numFmtId="0" fontId="39" fillId="0" borderId="43" xfId="0" applyFont="1" applyBorder="1"/>
    <xf numFmtId="0" fontId="39" fillId="0" borderId="8" xfId="0" applyFont="1" applyBorder="1"/>
    <xf numFmtId="0" fontId="39" fillId="0" borderId="44" xfId="0" applyFont="1" applyBorder="1"/>
    <xf numFmtId="2" fontId="41" fillId="0" borderId="30" xfId="0" applyNumberFormat="1" applyFont="1" applyBorder="1" applyAlignment="1">
      <alignment horizontal="center"/>
    </xf>
    <xf numFmtId="2" fontId="41" fillId="0" borderId="31" xfId="0" applyNumberFormat="1" applyFont="1" applyBorder="1" applyAlignment="1">
      <alignment horizontal="center"/>
    </xf>
    <xf numFmtId="2" fontId="41" fillId="0" borderId="5" xfId="0" applyNumberFormat="1" applyFont="1" applyBorder="1" applyAlignment="1">
      <alignment horizontal="center"/>
    </xf>
    <xf numFmtId="2" fontId="41" fillId="0" borderId="38" xfId="0" applyNumberFormat="1" applyFont="1" applyBorder="1" applyAlignment="1">
      <alignment horizontal="center"/>
    </xf>
    <xf numFmtId="2" fontId="41" fillId="0" borderId="32" xfId="0" applyNumberFormat="1" applyFont="1" applyBorder="1" applyAlignment="1">
      <alignment horizontal="center"/>
    </xf>
    <xf numFmtId="2" fontId="41" fillId="0" borderId="33" xfId="0" applyNumberFormat="1" applyFont="1" applyBorder="1" applyAlignment="1">
      <alignment horizontal="center"/>
    </xf>
    <xf numFmtId="0" fontId="41" fillId="21" borderId="52" xfId="0" applyFont="1" applyFill="1" applyBorder="1" applyAlignment="1">
      <alignment horizontal="center" vertical="center" wrapText="1"/>
    </xf>
    <xf numFmtId="0" fontId="41" fillId="21" borderId="32" xfId="0" applyFont="1" applyFill="1" applyBorder="1" applyAlignment="1">
      <alignment horizontal="center" vertical="center" wrapText="1"/>
    </xf>
    <xf numFmtId="0" fontId="41" fillId="21" borderId="33" xfId="0" applyFont="1" applyFill="1" applyBorder="1" applyAlignment="1">
      <alignment horizontal="center" vertical="center" wrapText="1"/>
    </xf>
    <xf numFmtId="168" fontId="6" fillId="0" borderId="0" xfId="1" applyNumberFormat="1" applyFont="1" applyFill="1" applyBorder="1" applyAlignment="1">
      <alignment horizontal="center" vertical="center"/>
    </xf>
    <xf numFmtId="0" fontId="8" fillId="0" borderId="0" xfId="0" applyFont="1" applyAlignment="1">
      <alignment horizontal="centerContinuous" vertical="center" wrapText="1"/>
    </xf>
    <xf numFmtId="0" fontId="8" fillId="0" borderId="0" xfId="0" applyFont="1" applyAlignment="1">
      <alignment horizontal="center" vertical="center" wrapText="1"/>
    </xf>
    <xf numFmtId="0" fontId="9" fillId="0" borderId="0" xfId="0" applyFont="1" applyAlignment="1">
      <alignment horizontal="centerContinuous" vertical="center"/>
    </xf>
    <xf numFmtId="165" fontId="9" fillId="0" borderId="0" xfId="1" applyFont="1" applyFill="1" applyBorder="1" applyAlignment="1">
      <alignment horizontal="right" vertical="center"/>
    </xf>
    <xf numFmtId="165" fontId="24" fillId="0" borderId="0" xfId="1" applyFont="1" applyFill="1" applyBorder="1" applyAlignment="1">
      <alignment horizontal="center" vertical="center" wrapText="1"/>
    </xf>
    <xf numFmtId="165" fontId="6" fillId="0" borderId="0" xfId="1" applyFont="1" applyFill="1" applyBorder="1" applyAlignment="1">
      <alignment vertical="center"/>
    </xf>
    <xf numFmtId="0" fontId="9" fillId="0" borderId="0" xfId="4" applyFont="1" applyFill="1" applyBorder="1" applyAlignment="1">
      <alignment horizontal="center" vertical="center" wrapText="1"/>
    </xf>
    <xf numFmtId="9" fontId="7" fillId="7" borderId="41" xfId="3" applyFont="1" applyFill="1" applyBorder="1" applyAlignment="1">
      <alignment horizontal="center" vertical="center"/>
    </xf>
    <xf numFmtId="171" fontId="10" fillId="16" borderId="16" xfId="1" applyNumberFormat="1" applyFont="1" applyFill="1" applyBorder="1" applyAlignment="1">
      <alignment horizontal="center" vertical="center"/>
    </xf>
    <xf numFmtId="171" fontId="10" fillId="16" borderId="37" xfId="1" applyNumberFormat="1" applyFont="1" applyFill="1" applyBorder="1" applyAlignment="1">
      <alignment horizontal="center" vertical="center"/>
    </xf>
    <xf numFmtId="9" fontId="9" fillId="6" borderId="27" xfId="0" applyNumberFormat="1" applyFont="1" applyFill="1" applyBorder="1" applyAlignment="1">
      <alignment horizontal="center" vertical="center"/>
    </xf>
    <xf numFmtId="0" fontId="6" fillId="0" borderId="0" xfId="0" applyFont="1" applyAlignment="1">
      <alignment horizontal="center" vertical="center"/>
    </xf>
    <xf numFmtId="165" fontId="10" fillId="0" borderId="0" xfId="1" applyFont="1" applyFill="1" applyBorder="1" applyAlignment="1">
      <alignment horizontal="center" vertical="center" wrapText="1"/>
    </xf>
    <xf numFmtId="0" fontId="9" fillId="0" borderId="78" xfId="1" applyNumberFormat="1" applyFont="1" applyFill="1" applyBorder="1" applyAlignment="1">
      <alignment horizontal="center" vertical="center" wrapText="1"/>
    </xf>
    <xf numFmtId="2" fontId="29" fillId="0" borderId="5" xfId="1" applyNumberFormat="1" applyFont="1" applyFill="1" applyBorder="1" applyAlignment="1">
      <alignment vertical="center" wrapText="1"/>
    </xf>
    <xf numFmtId="9" fontId="9" fillId="0" borderId="0" xfId="1" applyNumberFormat="1" applyFont="1" applyFill="1" applyBorder="1" applyAlignment="1">
      <alignment horizontal="center" vertical="center"/>
    </xf>
    <xf numFmtId="2" fontId="9" fillId="0" borderId="0" xfId="1" applyNumberFormat="1" applyFont="1" applyFill="1" applyBorder="1" applyAlignment="1">
      <alignment horizontal="center"/>
    </xf>
    <xf numFmtId="2" fontId="9" fillId="0" borderId="0" xfId="0" applyNumberFormat="1" applyFont="1" applyAlignment="1">
      <alignment vertical="center" wrapText="1"/>
    </xf>
    <xf numFmtId="9" fontId="43" fillId="0" borderId="0" xfId="1" applyNumberFormat="1" applyFont="1" applyFill="1" applyBorder="1" applyAlignment="1">
      <alignment horizontal="center" vertical="center"/>
    </xf>
    <xf numFmtId="2" fontId="9" fillId="0" borderId="0" xfId="1" applyNumberFormat="1" applyFont="1" applyFill="1" applyBorder="1" applyAlignment="1">
      <alignment horizontal="center" vertical="center"/>
    </xf>
    <xf numFmtId="3" fontId="6" fillId="0" borderId="3" xfId="1" applyNumberFormat="1" applyFont="1" applyFill="1" applyBorder="1" applyAlignment="1">
      <alignment horizontal="right" vertical="center"/>
    </xf>
    <xf numFmtId="3" fontId="6" fillId="0" borderId="3" xfId="1" applyNumberFormat="1" applyFont="1" applyFill="1" applyBorder="1" applyAlignment="1">
      <alignment vertical="center"/>
    </xf>
    <xf numFmtId="3" fontId="6" fillId="14" borderId="3" xfId="1" applyNumberFormat="1" applyFont="1" applyFill="1" applyBorder="1" applyAlignment="1">
      <alignment horizontal="right" vertical="center"/>
    </xf>
    <xf numFmtId="3" fontId="6" fillId="27" borderId="3" xfId="1" applyNumberFormat="1" applyFont="1" applyFill="1" applyBorder="1" applyAlignment="1">
      <alignment vertical="center"/>
    </xf>
    <xf numFmtId="177" fontId="6" fillId="27" borderId="3" xfId="1" applyNumberFormat="1" applyFont="1" applyFill="1" applyBorder="1" applyAlignment="1">
      <alignment horizontal="right" vertical="center"/>
    </xf>
    <xf numFmtId="3" fontId="6" fillId="27" borderId="3" xfId="1" applyNumberFormat="1" applyFont="1" applyFill="1" applyBorder="1" applyAlignment="1">
      <alignment horizontal="right" vertical="center"/>
    </xf>
    <xf numFmtId="177" fontId="6" fillId="14" borderId="3" xfId="1" applyNumberFormat="1" applyFont="1" applyFill="1" applyBorder="1" applyAlignment="1">
      <alignment horizontal="right" vertical="center"/>
    </xf>
    <xf numFmtId="177" fontId="2" fillId="16" borderId="3" xfId="0" applyNumberFormat="1" applyFont="1" applyFill="1" applyBorder="1"/>
    <xf numFmtId="3" fontId="6" fillId="14" borderId="3" xfId="1" applyNumberFormat="1" applyFont="1" applyFill="1" applyBorder="1" applyAlignment="1">
      <alignment vertical="center"/>
    </xf>
    <xf numFmtId="3" fontId="6" fillId="11" borderId="3" xfId="1" applyNumberFormat="1" applyFont="1" applyFill="1" applyBorder="1" applyAlignment="1">
      <alignment horizontal="right" vertical="center"/>
    </xf>
    <xf numFmtId="177" fontId="6" fillId="11" borderId="3" xfId="1" applyNumberFormat="1" applyFont="1" applyFill="1" applyBorder="1" applyAlignment="1">
      <alignment horizontal="right" vertical="center"/>
    </xf>
    <xf numFmtId="3" fontId="6" fillId="11" borderId="3" xfId="1" applyNumberFormat="1" applyFont="1" applyFill="1" applyBorder="1" applyAlignment="1">
      <alignment vertical="center"/>
    </xf>
    <xf numFmtId="3" fontId="6" fillId="27" borderId="3" xfId="1" applyNumberFormat="1" applyFont="1" applyFill="1" applyBorder="1" applyAlignment="1">
      <alignment horizontal="center" vertical="center"/>
    </xf>
    <xf numFmtId="177" fontId="6" fillId="16" borderId="3" xfId="2" applyNumberFormat="1" applyFont="1" applyFill="1" applyBorder="1" applyAlignment="1">
      <alignment vertical="center"/>
    </xf>
    <xf numFmtId="4" fontId="45" fillId="16" borderId="0" xfId="0" applyNumberFormat="1" applyFont="1" applyFill="1"/>
    <xf numFmtId="0" fontId="38" fillId="28" borderId="71" xfId="0" applyFont="1" applyFill="1" applyBorder="1" applyAlignment="1">
      <alignment horizontal="left"/>
    </xf>
    <xf numFmtId="0" fontId="38" fillId="28" borderId="63" xfId="0" applyFont="1" applyFill="1" applyBorder="1" applyAlignment="1">
      <alignment horizontal="left"/>
    </xf>
    <xf numFmtId="0" fontId="38" fillId="28" borderId="72" xfId="0" applyFont="1" applyFill="1" applyBorder="1" applyAlignment="1">
      <alignment horizontal="left"/>
    </xf>
    <xf numFmtId="0" fontId="38" fillId="28" borderId="65" xfId="0" applyFont="1" applyFill="1" applyBorder="1" applyAlignment="1">
      <alignment horizontal="left"/>
    </xf>
    <xf numFmtId="0" fontId="40" fillId="0" borderId="0" xfId="0" applyFont="1" applyAlignment="1">
      <alignment horizontal="center" wrapText="1"/>
    </xf>
    <xf numFmtId="0" fontId="40" fillId="0" borderId="0" xfId="0" applyFont="1" applyAlignment="1">
      <alignment horizontal="center"/>
    </xf>
    <xf numFmtId="0" fontId="41" fillId="21" borderId="76" xfId="0" applyFont="1" applyFill="1" applyBorder="1" applyAlignment="1">
      <alignment horizontal="center" vertical="center" wrapText="1"/>
    </xf>
    <xf numFmtId="0" fontId="41" fillId="21" borderId="66" xfId="0" applyFont="1" applyFill="1" applyBorder="1" applyAlignment="1">
      <alignment horizontal="center" vertical="center" wrapText="1"/>
    </xf>
    <xf numFmtId="0" fontId="41" fillId="21" borderId="71" xfId="0" applyFont="1" applyFill="1" applyBorder="1" applyAlignment="1">
      <alignment horizontal="center" vertical="center" wrapText="1"/>
    </xf>
    <xf numFmtId="0" fontId="41" fillId="21" borderId="72" xfId="0" applyFont="1" applyFill="1" applyBorder="1" applyAlignment="1">
      <alignment horizontal="center" vertical="center" wrapText="1"/>
    </xf>
    <xf numFmtId="0" fontId="41" fillId="21" borderId="43" xfId="0" applyFont="1" applyFill="1" applyBorder="1" applyAlignment="1">
      <alignment horizontal="center" vertical="center" wrapText="1"/>
    </xf>
    <xf numFmtId="0" fontId="41" fillId="21" borderId="31" xfId="0" applyFont="1" applyFill="1" applyBorder="1" applyAlignment="1">
      <alignment horizontal="center" vertical="center" wrapText="1"/>
    </xf>
    <xf numFmtId="165" fontId="7" fillId="0" borderId="0" xfId="1" applyFont="1" applyFill="1" applyBorder="1" applyAlignment="1">
      <alignment horizontal="left" vertical="center" wrapText="1"/>
    </xf>
    <xf numFmtId="165" fontId="7" fillId="0" borderId="0" xfId="1" applyFont="1" applyFill="1" applyBorder="1" applyAlignment="1">
      <alignment horizontal="left" vertical="center"/>
    </xf>
    <xf numFmtId="0" fontId="8" fillId="0" borderId="0" xfId="0" applyFont="1" applyAlignment="1">
      <alignment horizontal="center" vertical="center" wrapText="1"/>
    </xf>
    <xf numFmtId="0" fontId="7" fillId="7" borderId="69" xfId="0" applyFont="1" applyFill="1" applyBorder="1" applyAlignment="1">
      <alignment horizontal="center" vertical="center"/>
    </xf>
    <xf numFmtId="0" fontId="7" fillId="7" borderId="7" xfId="0" applyFont="1" applyFill="1" applyBorder="1" applyAlignment="1">
      <alignment horizontal="center" vertical="center"/>
    </xf>
    <xf numFmtId="0" fontId="7" fillId="7" borderId="29" xfId="0" applyFont="1" applyFill="1" applyBorder="1" applyAlignment="1">
      <alignment horizontal="center" vertical="center"/>
    </xf>
    <xf numFmtId="0" fontId="26" fillId="8" borderId="5" xfId="0" applyFont="1" applyFill="1" applyBorder="1" applyAlignment="1">
      <alignment horizontal="center" vertical="center" wrapText="1"/>
    </xf>
    <xf numFmtId="0" fontId="26" fillId="8" borderId="3" xfId="0" applyFont="1" applyFill="1" applyBorder="1" applyAlignment="1">
      <alignment horizontal="center" vertical="center" wrapText="1"/>
    </xf>
    <xf numFmtId="0" fontId="9" fillId="8" borderId="3" xfId="0" applyFont="1" applyFill="1" applyBorder="1" applyAlignment="1">
      <alignment horizontal="center" vertical="center" wrapText="1"/>
    </xf>
    <xf numFmtId="0" fontId="10" fillId="0" borderId="0" xfId="0" applyFont="1" applyAlignment="1">
      <alignment horizontal="center" vertical="center" wrapText="1"/>
    </xf>
    <xf numFmtId="9" fontId="7" fillId="7" borderId="5" xfId="3" applyFont="1" applyFill="1" applyBorder="1" applyAlignment="1">
      <alignment horizontal="center" vertical="center"/>
    </xf>
    <xf numFmtId="9" fontId="7" fillId="7" borderId="3" xfId="3" applyFont="1" applyFill="1" applyBorder="1" applyAlignment="1">
      <alignment horizontal="center" vertical="center"/>
    </xf>
    <xf numFmtId="9" fontId="7" fillId="7" borderId="26" xfId="3" applyFont="1" applyFill="1" applyBorder="1" applyAlignment="1">
      <alignment horizontal="center" vertical="center"/>
    </xf>
    <xf numFmtId="0" fontId="9" fillId="8" borderId="3" xfId="4" applyFont="1" applyFill="1" applyBorder="1" applyAlignment="1">
      <alignment horizontal="center" vertical="center" wrapText="1"/>
    </xf>
    <xf numFmtId="165" fontId="9" fillId="0" borderId="0" xfId="1" applyFont="1" applyFill="1" applyBorder="1" applyAlignment="1">
      <alignment horizontal="center" vertical="center"/>
    </xf>
    <xf numFmtId="0" fontId="9" fillId="0" borderId="0" xfId="4" applyFont="1" applyFill="1" applyBorder="1" applyAlignment="1">
      <alignment horizontal="center" vertical="center"/>
    </xf>
    <xf numFmtId="170" fontId="9" fillId="8" borderId="3" xfId="4" applyNumberFormat="1" applyFont="1" applyFill="1" applyBorder="1" applyAlignment="1">
      <alignment horizontal="center" vertical="center" wrapText="1"/>
    </xf>
    <xf numFmtId="3" fontId="9" fillId="8" borderId="3" xfId="3" applyNumberFormat="1" applyFont="1" applyFill="1" applyBorder="1" applyAlignment="1">
      <alignment horizontal="center" vertical="center" wrapText="1"/>
    </xf>
    <xf numFmtId="0" fontId="9" fillId="8" borderId="5" xfId="4" applyFont="1" applyFill="1" applyBorder="1" applyAlignment="1">
      <alignment horizontal="center" vertical="center"/>
    </xf>
    <xf numFmtId="169" fontId="9" fillId="8" borderId="3" xfId="2" applyNumberFormat="1" applyFont="1" applyFill="1" applyBorder="1" applyAlignment="1">
      <alignment horizontal="center" vertical="center" wrapText="1"/>
    </xf>
    <xf numFmtId="0" fontId="9" fillId="0" borderId="0" xfId="4" applyFont="1" applyFill="1" applyBorder="1" applyAlignment="1">
      <alignment horizontal="center" vertical="center" wrapText="1"/>
    </xf>
    <xf numFmtId="9" fontId="9" fillId="8" borderId="3" xfId="3" applyFont="1" applyFill="1" applyBorder="1" applyAlignment="1">
      <alignment horizontal="center" vertical="center" wrapText="1"/>
    </xf>
    <xf numFmtId="0" fontId="9" fillId="8" borderId="5" xfId="4" applyFont="1" applyFill="1" applyBorder="1" applyAlignment="1">
      <alignment horizontal="center" vertical="center" wrapText="1"/>
    </xf>
    <xf numFmtId="9" fontId="7" fillId="7" borderId="30" xfId="3" applyFont="1" applyFill="1" applyBorder="1" applyAlignment="1">
      <alignment horizontal="center" vertical="center"/>
    </xf>
    <xf numFmtId="9" fontId="7" fillId="7" borderId="37" xfId="3" applyFont="1" applyFill="1" applyBorder="1" applyAlignment="1">
      <alignment horizontal="center" vertical="center"/>
    </xf>
    <xf numFmtId="9" fontId="10" fillId="0" borderId="60" xfId="3" applyFont="1" applyFill="1" applyBorder="1" applyAlignment="1">
      <alignment horizontal="center" vertical="center"/>
    </xf>
    <xf numFmtId="9" fontId="10" fillId="0" borderId="73" xfId="3" applyFont="1" applyFill="1" applyBorder="1" applyAlignment="1">
      <alignment horizontal="center" vertical="center"/>
    </xf>
    <xf numFmtId="9" fontId="10" fillId="0" borderId="25" xfId="3" applyFont="1" applyFill="1" applyBorder="1" applyAlignment="1">
      <alignment horizontal="center" vertical="center"/>
    </xf>
    <xf numFmtId="9" fontId="10" fillId="0" borderId="6" xfId="0" applyNumberFormat="1" applyFont="1" applyBorder="1" applyAlignment="1">
      <alignment horizontal="center" vertical="center"/>
    </xf>
    <xf numFmtId="9" fontId="10" fillId="0" borderId="7" xfId="0" applyNumberFormat="1" applyFont="1" applyBorder="1" applyAlignment="1">
      <alignment horizontal="center" vertical="center"/>
    </xf>
    <xf numFmtId="9" fontId="10" fillId="0" borderId="77" xfId="0" applyNumberFormat="1" applyFont="1" applyBorder="1" applyAlignment="1">
      <alignment horizontal="center" vertical="center"/>
    </xf>
    <xf numFmtId="9" fontId="10" fillId="0" borderId="6" xfId="0" applyNumberFormat="1" applyFont="1" applyBorder="1" applyAlignment="1">
      <alignment horizontal="center" vertical="center" wrapText="1"/>
    </xf>
    <xf numFmtId="9" fontId="10" fillId="0" borderId="7" xfId="0" applyNumberFormat="1" applyFont="1" applyBorder="1" applyAlignment="1">
      <alignment horizontal="center" vertical="center" wrapText="1"/>
    </xf>
    <xf numFmtId="9" fontId="10" fillId="0" borderId="61" xfId="0" applyNumberFormat="1" applyFont="1" applyBorder="1" applyAlignment="1">
      <alignment horizontal="center" vertical="center"/>
    </xf>
    <xf numFmtId="9" fontId="10" fillId="0" borderId="74" xfId="0" applyNumberFormat="1" applyFont="1" applyBorder="1" applyAlignment="1">
      <alignment horizontal="center" vertical="center"/>
    </xf>
    <xf numFmtId="9" fontId="9" fillId="6" borderId="59" xfId="0" applyNumberFormat="1" applyFont="1" applyFill="1" applyBorder="1" applyAlignment="1">
      <alignment horizontal="center" vertical="center"/>
    </xf>
    <xf numFmtId="9" fontId="9" fillId="6" borderId="13" xfId="0" applyNumberFormat="1" applyFont="1" applyFill="1" applyBorder="1" applyAlignment="1">
      <alignment horizontal="center" vertical="center"/>
    </xf>
    <xf numFmtId="0" fontId="8" fillId="3" borderId="26" xfId="0" applyFont="1" applyFill="1" applyBorder="1" applyAlignment="1">
      <alignment horizontal="center" vertical="center" wrapText="1"/>
    </xf>
    <xf numFmtId="0" fontId="8" fillId="3" borderId="70" xfId="0" applyFont="1" applyFill="1" applyBorder="1" applyAlignment="1">
      <alignment horizontal="center" vertical="center" wrapText="1"/>
    </xf>
    <xf numFmtId="0" fontId="3" fillId="20" borderId="0" xfId="0" applyFont="1" applyFill="1" applyAlignment="1">
      <alignment horizontal="center" vertical="center" wrapText="1"/>
    </xf>
    <xf numFmtId="0" fontId="8" fillId="3" borderId="30" xfId="0" applyFont="1" applyFill="1" applyBorder="1" applyAlignment="1">
      <alignment horizontal="center" vertical="center" wrapText="1"/>
    </xf>
    <xf numFmtId="0" fontId="8" fillId="3" borderId="40" xfId="0" applyFont="1" applyFill="1" applyBorder="1" applyAlignment="1">
      <alignment horizontal="center" vertical="center"/>
    </xf>
    <xf numFmtId="0" fontId="8" fillId="3" borderId="37" xfId="0" applyFont="1" applyFill="1" applyBorder="1" applyAlignment="1">
      <alignment horizontal="center" vertical="center"/>
    </xf>
    <xf numFmtId="0" fontId="8" fillId="3" borderId="26" xfId="0" applyFont="1" applyFill="1" applyBorder="1" applyAlignment="1">
      <alignment horizontal="center" vertical="center"/>
    </xf>
    <xf numFmtId="0" fontId="8" fillId="0" borderId="0" xfId="0" applyFont="1" applyAlignment="1">
      <alignment horizontal="center" vertical="center"/>
    </xf>
    <xf numFmtId="0" fontId="8" fillId="3" borderId="25" xfId="0" applyFont="1" applyFill="1" applyBorder="1" applyAlignment="1">
      <alignment horizontal="center" vertical="center" wrapText="1"/>
    </xf>
    <xf numFmtId="0" fontId="8" fillId="3" borderId="36" xfId="0" applyFont="1" applyFill="1" applyBorder="1" applyAlignment="1">
      <alignment horizontal="center" vertical="center" wrapText="1"/>
    </xf>
    <xf numFmtId="0" fontId="8" fillId="3" borderId="58" xfId="0" applyFont="1" applyFill="1" applyBorder="1" applyAlignment="1">
      <alignment horizontal="center" vertical="center" wrapText="1"/>
    </xf>
    <xf numFmtId="0" fontId="8" fillId="3" borderId="51" xfId="0" applyFont="1" applyFill="1" applyBorder="1" applyAlignment="1">
      <alignment horizontal="center" vertical="center" wrapText="1"/>
    </xf>
    <xf numFmtId="165" fontId="9" fillId="0" borderId="0" xfId="1" applyFont="1" applyFill="1" applyBorder="1" applyAlignment="1">
      <alignment horizontal="center" vertical="center" wrapText="1"/>
    </xf>
    <xf numFmtId="0" fontId="7" fillId="7" borderId="30" xfId="0" applyFont="1" applyFill="1" applyBorder="1" applyAlignment="1">
      <alignment horizontal="center" vertical="center"/>
    </xf>
    <xf numFmtId="0" fontId="7" fillId="7" borderId="37" xfId="0" applyFont="1" applyFill="1" applyBorder="1" applyAlignment="1">
      <alignment horizontal="center" vertical="center"/>
    </xf>
    <xf numFmtId="0" fontId="7" fillId="7" borderId="60" xfId="0" applyFont="1" applyFill="1" applyBorder="1" applyAlignment="1">
      <alignment horizontal="center" vertical="center"/>
    </xf>
    <xf numFmtId="9" fontId="9" fillId="0" borderId="0" xfId="1" applyNumberFormat="1" applyFont="1" applyFill="1" applyBorder="1" applyAlignment="1">
      <alignment horizontal="center" vertical="center"/>
    </xf>
    <xf numFmtId="165" fontId="9" fillId="22" borderId="0" xfId="1" applyFont="1" applyFill="1" applyBorder="1" applyAlignment="1">
      <alignment horizontal="center" vertical="center" wrapText="1"/>
    </xf>
    <xf numFmtId="165" fontId="9" fillId="22" borderId="0" xfId="1" applyFont="1" applyFill="1" applyBorder="1" applyAlignment="1">
      <alignment horizontal="center" vertical="center"/>
    </xf>
    <xf numFmtId="165" fontId="9" fillId="23" borderId="30" xfId="1" applyFont="1" applyFill="1" applyBorder="1" applyAlignment="1">
      <alignment horizontal="center" vertical="center" wrapText="1"/>
    </xf>
    <xf numFmtId="165" fontId="9" fillId="23" borderId="37" xfId="1" applyFont="1" applyFill="1" applyBorder="1" applyAlignment="1">
      <alignment horizontal="center" vertical="center" wrapText="1"/>
    </xf>
    <xf numFmtId="165" fontId="9" fillId="23" borderId="31" xfId="1" applyFont="1" applyFill="1" applyBorder="1" applyAlignment="1">
      <alignment horizontal="center" vertical="center" wrapText="1"/>
    </xf>
    <xf numFmtId="9" fontId="10" fillId="0" borderId="3" xfId="0" applyNumberFormat="1" applyFont="1" applyBorder="1" applyAlignment="1">
      <alignment horizontal="center" vertical="center"/>
    </xf>
    <xf numFmtId="0" fontId="3" fillId="2" borderId="0" xfId="0" applyFont="1" applyFill="1" applyAlignment="1">
      <alignment horizontal="center" vertical="center" wrapText="1"/>
    </xf>
    <xf numFmtId="0" fontId="8" fillId="3" borderId="30" xfId="0" applyFont="1" applyFill="1" applyBorder="1" applyAlignment="1">
      <alignment horizontal="center" vertical="center"/>
    </xf>
    <xf numFmtId="0" fontId="8" fillId="3" borderId="32" xfId="0" applyFont="1" applyFill="1" applyBorder="1" applyAlignment="1">
      <alignment horizontal="center" vertical="center"/>
    </xf>
    <xf numFmtId="0" fontId="8" fillId="3" borderId="39" xfId="0" applyFont="1" applyFill="1" applyBorder="1" applyAlignment="1">
      <alignment horizontal="center" vertical="center"/>
    </xf>
    <xf numFmtId="0" fontId="8" fillId="3" borderId="37" xfId="0" applyFont="1" applyFill="1" applyBorder="1" applyAlignment="1">
      <alignment horizontal="center" vertical="center" wrapText="1"/>
    </xf>
    <xf numFmtId="0" fontId="8" fillId="3" borderId="39" xfId="0" applyFont="1" applyFill="1" applyBorder="1" applyAlignment="1">
      <alignment horizontal="center" vertical="center" wrapText="1"/>
    </xf>
    <xf numFmtId="9" fontId="2" fillId="0" borderId="37" xfId="3" applyFont="1" applyFill="1" applyBorder="1" applyAlignment="1">
      <alignment horizontal="center" vertical="center"/>
    </xf>
    <xf numFmtId="9" fontId="10" fillId="0" borderId="3" xfId="0" applyNumberFormat="1" applyFont="1" applyBorder="1" applyAlignment="1">
      <alignment horizontal="center" vertical="center" wrapText="1"/>
    </xf>
    <xf numFmtId="170" fontId="16" fillId="8" borderId="38" xfId="4" applyNumberFormat="1" applyFont="1" applyFill="1" applyBorder="1" applyAlignment="1">
      <alignment horizontal="center" vertical="center" wrapText="1"/>
    </xf>
    <xf numFmtId="9" fontId="9" fillId="6" borderId="24" xfId="0" applyNumberFormat="1" applyFont="1" applyFill="1" applyBorder="1" applyAlignment="1">
      <alignment horizontal="center" vertical="center"/>
    </xf>
    <xf numFmtId="9" fontId="7" fillId="7" borderId="40" xfId="3" applyFont="1" applyFill="1" applyBorder="1" applyAlignment="1">
      <alignment horizontal="center" vertical="center"/>
    </xf>
    <xf numFmtId="0" fontId="16" fillId="8" borderId="30" xfId="4" applyFont="1" applyFill="1" applyBorder="1" applyAlignment="1">
      <alignment horizontal="center" vertical="center" wrapText="1"/>
    </xf>
    <xf numFmtId="0" fontId="16" fillId="8" borderId="31" xfId="4" applyFont="1" applyFill="1" applyBorder="1" applyAlignment="1">
      <alignment horizontal="center" vertical="center" wrapText="1"/>
    </xf>
    <xf numFmtId="0" fontId="9" fillId="8" borderId="30" xfId="4" applyFont="1" applyFill="1" applyBorder="1" applyAlignment="1">
      <alignment horizontal="center" vertical="center" wrapText="1"/>
    </xf>
    <xf numFmtId="0" fontId="9" fillId="8" borderId="31" xfId="4" applyFont="1" applyFill="1" applyBorder="1" applyAlignment="1">
      <alignment horizontal="center" vertical="center" wrapText="1"/>
    </xf>
    <xf numFmtId="0" fontId="9" fillId="8" borderId="38" xfId="4" applyFont="1" applyFill="1" applyBorder="1" applyAlignment="1">
      <alignment horizontal="center" vertical="center" wrapText="1"/>
    </xf>
    <xf numFmtId="165" fontId="9" fillId="8" borderId="30" xfId="1" applyFont="1" applyFill="1" applyBorder="1" applyAlignment="1">
      <alignment horizontal="center" vertical="center"/>
    </xf>
    <xf numFmtId="165" fontId="9" fillId="8" borderId="31" xfId="1" applyFont="1" applyFill="1" applyBorder="1" applyAlignment="1">
      <alignment horizontal="center" vertical="center"/>
    </xf>
    <xf numFmtId="165" fontId="9" fillId="8" borderId="5" xfId="1" applyFont="1" applyFill="1" applyBorder="1" applyAlignment="1">
      <alignment horizontal="center" vertical="center"/>
    </xf>
    <xf numFmtId="165" fontId="9" fillId="8" borderId="38" xfId="1" applyFont="1" applyFill="1" applyBorder="1" applyAlignment="1">
      <alignment horizontal="center" vertical="center"/>
    </xf>
    <xf numFmtId="0" fontId="9" fillId="24" borderId="43" xfId="4" applyFont="1" applyFill="1" applyBorder="1" applyAlignment="1">
      <alignment horizontal="center" vertical="center"/>
    </xf>
    <xf numFmtId="0" fontId="9" fillId="24" borderId="31" xfId="4" applyFont="1" applyFill="1" applyBorder="1" applyAlignment="1">
      <alignment horizontal="center" vertical="center"/>
    </xf>
    <xf numFmtId="0" fontId="9" fillId="24" borderId="8" xfId="4" applyFont="1" applyFill="1" applyBorder="1" applyAlignment="1">
      <alignment horizontal="center" vertical="center"/>
    </xf>
    <xf numFmtId="0" fontId="9" fillId="24" borderId="38" xfId="4" applyFont="1" applyFill="1" applyBorder="1" applyAlignment="1">
      <alignment horizontal="center" vertical="center"/>
    </xf>
    <xf numFmtId="3" fontId="16" fillId="8" borderId="5" xfId="3" applyNumberFormat="1" applyFont="1" applyFill="1" applyBorder="1" applyAlignment="1">
      <alignment horizontal="center" vertical="center" wrapText="1"/>
    </xf>
    <xf numFmtId="169" fontId="16" fillId="8" borderId="38" xfId="2" applyNumberFormat="1" applyFont="1" applyFill="1" applyBorder="1" applyAlignment="1">
      <alignment horizontal="center" vertical="center" wrapText="1"/>
    </xf>
    <xf numFmtId="9" fontId="9" fillId="8" borderId="38" xfId="3" applyFont="1" applyFill="1" applyBorder="1" applyAlignment="1">
      <alignment horizontal="center" vertical="center" wrapText="1"/>
    </xf>
    <xf numFmtId="0" fontId="9" fillId="0" borderId="0" xfId="0" applyFont="1" applyAlignment="1">
      <alignment horizontal="center" vertical="center" wrapText="1"/>
    </xf>
    <xf numFmtId="165" fontId="9" fillId="23" borderId="17" xfId="1" applyFont="1" applyFill="1" applyBorder="1" applyAlignment="1">
      <alignment horizontal="left" vertical="center" wrapText="1"/>
    </xf>
    <xf numFmtId="165" fontId="9" fillId="23" borderId="15" xfId="1" applyFont="1" applyFill="1" applyBorder="1" applyAlignment="1">
      <alignment horizontal="left" vertical="center"/>
    </xf>
    <xf numFmtId="0" fontId="7" fillId="7" borderId="6" xfId="0" applyFont="1" applyFill="1" applyBorder="1" applyAlignment="1">
      <alignment horizontal="center" vertical="center"/>
    </xf>
    <xf numFmtId="0" fontId="7" fillId="7" borderId="8" xfId="0" applyFont="1" applyFill="1" applyBorder="1" applyAlignment="1">
      <alignment horizontal="center" vertical="center"/>
    </xf>
    <xf numFmtId="0" fontId="7" fillId="0" borderId="0" xfId="0" applyFont="1" applyAlignment="1">
      <alignment horizontal="center" vertical="center" wrapText="1"/>
    </xf>
    <xf numFmtId="0" fontId="7" fillId="7" borderId="28" xfId="0" applyFont="1" applyFill="1" applyBorder="1" applyAlignment="1">
      <alignment horizontal="center" vertical="center"/>
    </xf>
    <xf numFmtId="0" fontId="7" fillId="7" borderId="52" xfId="0" applyFont="1" applyFill="1" applyBorder="1" applyAlignment="1">
      <alignment horizontal="center" vertical="center"/>
    </xf>
    <xf numFmtId="0" fontId="7" fillId="9" borderId="45" xfId="0" applyFont="1" applyFill="1" applyBorder="1" applyAlignment="1">
      <alignment horizontal="center" vertical="center" wrapText="1"/>
    </xf>
    <xf numFmtId="0" fontId="7" fillId="9" borderId="46" xfId="0" applyFont="1" applyFill="1" applyBorder="1" applyAlignment="1">
      <alignment horizontal="center" vertical="center" wrapText="1"/>
    </xf>
    <xf numFmtId="0" fontId="7" fillId="9" borderId="43" xfId="0" applyFont="1" applyFill="1" applyBorder="1" applyAlignment="1">
      <alignment horizontal="center" vertical="center" wrapText="1"/>
    </xf>
    <xf numFmtId="0" fontId="7" fillId="9" borderId="31" xfId="0" applyFont="1" applyFill="1" applyBorder="1" applyAlignment="1">
      <alignment horizontal="center" vertical="center" wrapText="1"/>
    </xf>
    <xf numFmtId="0" fontId="7" fillId="9" borderId="8" xfId="0" applyFont="1" applyFill="1" applyBorder="1" applyAlignment="1">
      <alignment horizontal="center" vertical="center" wrapText="1"/>
    </xf>
    <xf numFmtId="0" fontId="7" fillId="9" borderId="38" xfId="0" applyFont="1" applyFill="1" applyBorder="1" applyAlignment="1">
      <alignment horizontal="center" vertical="center" wrapText="1"/>
    </xf>
    <xf numFmtId="0" fontId="9" fillId="8" borderId="30" xfId="0" applyFont="1" applyFill="1" applyBorder="1" applyAlignment="1">
      <alignment horizontal="center" vertical="center" wrapText="1"/>
    </xf>
    <xf numFmtId="0" fontId="9" fillId="8" borderId="5" xfId="0" applyFont="1" applyFill="1" applyBorder="1" applyAlignment="1">
      <alignment horizontal="center" vertical="center" wrapText="1"/>
    </xf>
    <xf numFmtId="0" fontId="26" fillId="8" borderId="37" xfId="0" applyFont="1" applyFill="1" applyBorder="1" applyAlignment="1">
      <alignment horizontal="center" vertical="center" wrapText="1"/>
    </xf>
    <xf numFmtId="0" fontId="10" fillId="24" borderId="8" xfId="0" applyFont="1" applyFill="1" applyBorder="1" applyAlignment="1">
      <alignment horizontal="center" vertical="center" wrapText="1"/>
    </xf>
    <xf numFmtId="0" fontId="10" fillId="24" borderId="6" xfId="0" applyFont="1" applyFill="1" applyBorder="1" applyAlignment="1">
      <alignment horizontal="center" vertical="center" wrapText="1"/>
    </xf>
    <xf numFmtId="0" fontId="9" fillId="0" borderId="5" xfId="1" applyNumberFormat="1" applyFont="1" applyFill="1" applyBorder="1" applyAlignment="1">
      <alignment horizontal="center" vertical="center"/>
    </xf>
    <xf numFmtId="0" fontId="9" fillId="0" borderId="3" xfId="1" applyNumberFormat="1" applyFont="1" applyFill="1" applyBorder="1" applyAlignment="1">
      <alignment horizontal="center" vertical="center" wrapText="1"/>
    </xf>
    <xf numFmtId="0" fontId="9" fillId="0" borderId="38" xfId="1" applyNumberFormat="1" applyFont="1" applyFill="1" applyBorder="1" applyAlignment="1">
      <alignment horizontal="center" vertical="center" wrapText="1"/>
    </xf>
    <xf numFmtId="165" fontId="9" fillId="0" borderId="22" xfId="1" applyFont="1" applyFill="1" applyBorder="1" applyAlignment="1">
      <alignment horizontal="center" vertical="center"/>
    </xf>
    <xf numFmtId="165" fontId="9" fillId="0" borderId="15" xfId="1" applyFont="1" applyFill="1" applyBorder="1" applyAlignment="1">
      <alignment horizontal="center" vertical="center"/>
    </xf>
    <xf numFmtId="168" fontId="6" fillId="0" borderId="48" xfId="1" applyNumberFormat="1" applyFont="1" applyFill="1" applyBorder="1" applyAlignment="1">
      <alignment horizontal="center" vertical="center"/>
    </xf>
    <xf numFmtId="168" fontId="6" fillId="0" borderId="49" xfId="1" applyNumberFormat="1" applyFont="1" applyFill="1" applyBorder="1" applyAlignment="1">
      <alignment horizontal="center" vertical="center"/>
    </xf>
    <xf numFmtId="0" fontId="9" fillId="8" borderId="37" xfId="0" applyFont="1" applyFill="1" applyBorder="1" applyAlignment="1">
      <alignment horizontal="center" vertical="center" wrapText="1"/>
    </xf>
    <xf numFmtId="0" fontId="9" fillId="8" borderId="31" xfId="0" applyFont="1" applyFill="1" applyBorder="1" applyAlignment="1">
      <alignment horizontal="center" vertical="center" wrapText="1"/>
    </xf>
    <xf numFmtId="0" fontId="9" fillId="8" borderId="38" xfId="0" applyFont="1" applyFill="1" applyBorder="1" applyAlignment="1">
      <alignment horizontal="center" vertical="center" wrapText="1"/>
    </xf>
    <xf numFmtId="0" fontId="9" fillId="8" borderId="45" xfId="0" applyFont="1" applyFill="1" applyBorder="1" applyAlignment="1">
      <alignment horizontal="center" vertical="center" wrapText="1"/>
    </xf>
    <xf numFmtId="0" fontId="9" fillId="8" borderId="46" xfId="0" applyFont="1" applyFill="1" applyBorder="1" applyAlignment="1">
      <alignment horizontal="center" vertical="center" wrapText="1"/>
    </xf>
    <xf numFmtId="165" fontId="10" fillId="0" borderId="50" xfId="1" applyFont="1" applyFill="1" applyBorder="1" applyAlignment="1">
      <alignment horizontal="center" vertical="center" wrapText="1"/>
    </xf>
    <xf numFmtId="165" fontId="10" fillId="0" borderId="51" xfId="1" applyFont="1" applyFill="1" applyBorder="1" applyAlignment="1">
      <alignment horizontal="center" vertical="center" wrapText="1"/>
    </xf>
    <xf numFmtId="165" fontId="9" fillId="0" borderId="46" xfId="1" applyFont="1" applyFill="1" applyBorder="1" applyAlignment="1">
      <alignment horizontal="center" vertical="center" wrapText="1"/>
    </xf>
    <xf numFmtId="165" fontId="9" fillId="0" borderId="47" xfId="1" applyFont="1" applyFill="1" applyBorder="1" applyAlignment="1">
      <alignment horizontal="center" vertical="center" wrapText="1"/>
    </xf>
    <xf numFmtId="165" fontId="9" fillId="23" borderId="22" xfId="1" applyFont="1" applyFill="1" applyBorder="1" applyAlignment="1">
      <alignment horizontal="center" vertical="center" wrapText="1"/>
    </xf>
    <xf numFmtId="165" fontId="9" fillId="23" borderId="15" xfId="1" applyFont="1" applyFill="1" applyBorder="1" applyAlignment="1">
      <alignment horizontal="center" vertical="center"/>
    </xf>
    <xf numFmtId="165" fontId="9" fillId="0" borderId="17" xfId="1" applyFont="1" applyFill="1" applyBorder="1" applyAlignment="1">
      <alignment horizontal="center" vertical="center"/>
    </xf>
    <xf numFmtId="0" fontId="9" fillId="0" borderId="34" xfId="0" applyFont="1" applyBorder="1" applyAlignment="1">
      <alignment horizontal="center"/>
    </xf>
    <xf numFmtId="0" fontId="9" fillId="0" borderId="4" xfId="0" applyFont="1" applyBorder="1" applyAlignment="1">
      <alignment horizontal="center"/>
    </xf>
    <xf numFmtId="0" fontId="9" fillId="0" borderId="35" xfId="0" applyFont="1" applyBorder="1" applyAlignment="1">
      <alignment horizontal="center"/>
    </xf>
    <xf numFmtId="9" fontId="9" fillId="0" borderId="16" xfId="1" applyNumberFormat="1" applyFont="1" applyFill="1" applyBorder="1" applyAlignment="1">
      <alignment horizontal="right" vertical="center"/>
    </xf>
    <xf numFmtId="9" fontId="9" fillId="0" borderId="14" xfId="1" applyNumberFormat="1" applyFont="1" applyFill="1" applyBorder="1" applyAlignment="1">
      <alignment horizontal="right" vertical="center"/>
    </xf>
    <xf numFmtId="9" fontId="9" fillId="0" borderId="16" xfId="1" applyNumberFormat="1" applyFont="1" applyFill="1" applyBorder="1" applyAlignment="1">
      <alignment horizontal="center" vertical="center"/>
    </xf>
    <xf numFmtId="9" fontId="9" fillId="0" borderId="14" xfId="1" applyNumberFormat="1" applyFont="1" applyFill="1" applyBorder="1" applyAlignment="1">
      <alignment horizontal="center" vertical="center"/>
    </xf>
    <xf numFmtId="165" fontId="9" fillId="0" borderId="34" xfId="1" applyFont="1" applyFill="1" applyBorder="1" applyAlignment="1">
      <alignment horizontal="center" vertical="center" wrapText="1"/>
    </xf>
    <xf numFmtId="165" fontId="9" fillId="0" borderId="4" xfId="1" applyFont="1" applyFill="1" applyBorder="1" applyAlignment="1">
      <alignment horizontal="center" vertical="center" wrapText="1"/>
    </xf>
    <xf numFmtId="0" fontId="0" fillId="0" borderId="63" xfId="0" applyBorder="1" applyAlignment="1">
      <alignment horizontal="center" vertical="center"/>
    </xf>
    <xf numFmtId="0" fontId="0" fillId="0" borderId="64" xfId="0" applyBorder="1" applyAlignment="1">
      <alignment horizontal="center" vertical="center"/>
    </xf>
    <xf numFmtId="0" fontId="0" fillId="0" borderId="65" xfId="0" applyBorder="1" applyAlignment="1">
      <alignment horizontal="center" vertical="center"/>
    </xf>
    <xf numFmtId="0" fontId="0" fillId="20" borderId="26" xfId="0" applyFill="1" applyBorder="1" applyAlignment="1">
      <alignment horizontal="center"/>
    </xf>
    <xf numFmtId="0" fontId="0" fillId="20" borderId="53" xfId="0" applyFill="1" applyBorder="1" applyAlignment="1">
      <alignment horizontal="center"/>
    </xf>
    <xf numFmtId="0" fontId="0" fillId="20" borderId="27" xfId="0" applyFill="1" applyBorder="1" applyAlignment="1">
      <alignment horizontal="center"/>
    </xf>
    <xf numFmtId="0" fontId="0" fillId="0" borderId="54" xfId="0" applyBorder="1" applyAlignment="1">
      <alignment horizontal="left" wrapText="1"/>
    </xf>
    <xf numFmtId="0" fontId="0" fillId="0" borderId="56" xfId="0" applyBorder="1" applyAlignment="1">
      <alignment horizontal="left" wrapText="1"/>
    </xf>
    <xf numFmtId="0" fontId="0" fillId="0" borderId="58" xfId="0" applyBorder="1" applyAlignment="1">
      <alignment horizontal="center"/>
    </xf>
    <xf numFmtId="0" fontId="0" fillId="0" borderId="51" xfId="0" applyBorder="1" applyAlignment="1">
      <alignment horizontal="center"/>
    </xf>
    <xf numFmtId="0" fontId="0" fillId="0" borderId="63" xfId="0" applyBorder="1" applyAlignment="1">
      <alignment horizontal="center"/>
    </xf>
    <xf numFmtId="0" fontId="0" fillId="0" borderId="65" xfId="0" applyBorder="1" applyAlignment="1">
      <alignment horizontal="center"/>
    </xf>
    <xf numFmtId="0" fontId="0" fillId="0" borderId="55" xfId="0" applyBorder="1" applyAlignment="1">
      <alignment horizontal="left" wrapText="1"/>
    </xf>
    <xf numFmtId="0" fontId="0" fillId="0" borderId="50" xfId="0" applyBorder="1" applyAlignment="1">
      <alignment horizontal="center"/>
    </xf>
    <xf numFmtId="0" fontId="0" fillId="0" borderId="64" xfId="0" applyBorder="1" applyAlignment="1">
      <alignment horizontal="center"/>
    </xf>
    <xf numFmtId="0" fontId="27" fillId="0" borderId="63" xfId="0" applyFont="1" applyBorder="1" applyAlignment="1">
      <alignment horizontal="center" vertical="center"/>
    </xf>
    <xf numFmtId="0" fontId="27" fillId="0" borderId="64" xfId="0" applyFont="1" applyBorder="1" applyAlignment="1">
      <alignment horizontal="center" vertical="center"/>
    </xf>
    <xf numFmtId="0" fontId="27" fillId="0" borderId="65" xfId="0" applyFont="1" applyBorder="1" applyAlignment="1">
      <alignment horizontal="center" vertical="center"/>
    </xf>
    <xf numFmtId="2" fontId="0" fillId="0" borderId="58" xfId="0" applyNumberFormat="1" applyBorder="1" applyAlignment="1">
      <alignment horizontal="center" vertical="center"/>
    </xf>
    <xf numFmtId="2" fontId="0" fillId="0" borderId="50" xfId="0" applyNumberFormat="1" applyBorder="1" applyAlignment="1">
      <alignment horizontal="center" vertical="center"/>
    </xf>
    <xf numFmtId="2" fontId="0" fillId="0" borderId="51" xfId="0" applyNumberFormat="1" applyBorder="1" applyAlignment="1">
      <alignment horizontal="center" vertical="center"/>
    </xf>
    <xf numFmtId="0" fontId="0" fillId="0" borderId="54" xfId="0" applyBorder="1" applyAlignment="1">
      <alignment horizontal="left" vertical="center" wrapText="1"/>
    </xf>
    <xf numFmtId="0" fontId="0" fillId="0" borderId="55" xfId="0" applyBorder="1" applyAlignment="1">
      <alignment horizontal="left" vertical="center" wrapText="1"/>
    </xf>
    <xf numFmtId="0" fontId="0" fillId="0" borderId="56" xfId="0" applyBorder="1" applyAlignment="1">
      <alignment horizontal="left" vertical="center" wrapText="1"/>
    </xf>
    <xf numFmtId="0" fontId="0" fillId="0" borderId="58" xfId="0" applyBorder="1" applyAlignment="1">
      <alignment horizontal="center" vertical="center"/>
    </xf>
    <xf numFmtId="0" fontId="0" fillId="0" borderId="50" xfId="0" applyBorder="1" applyAlignment="1">
      <alignment horizontal="center" vertical="center"/>
    </xf>
    <xf numFmtId="0" fontId="0" fillId="0" borderId="51" xfId="0" applyBorder="1" applyAlignment="1">
      <alignment horizontal="center" vertical="center"/>
    </xf>
    <xf numFmtId="0" fontId="27" fillId="10" borderId="0" xfId="0" applyFont="1" applyFill="1" applyAlignment="1">
      <alignment horizontal="center"/>
    </xf>
    <xf numFmtId="0" fontId="27" fillId="21" borderId="0" xfId="0" applyFont="1" applyFill="1" applyAlignment="1">
      <alignment horizontal="center" wrapText="1"/>
    </xf>
    <xf numFmtId="0" fontId="28" fillId="0" borderId="0" xfId="0" applyFont="1" applyAlignment="1">
      <alignment horizontal="justify" vertical="top"/>
    </xf>
    <xf numFmtId="0" fontId="0" fillId="0" borderId="0" xfId="0" applyAlignment="1">
      <alignment horizontal="justify" vertical="top"/>
    </xf>
    <xf numFmtId="0" fontId="28" fillId="0" borderId="0" xfId="0" applyFont="1" applyAlignment="1">
      <alignment horizontal="justify" vertical="top" wrapText="1"/>
    </xf>
    <xf numFmtId="0" fontId="0" fillId="0" borderId="0" xfId="0" applyAlignment="1">
      <alignment horizontal="justify" vertical="top" wrapText="1"/>
    </xf>
    <xf numFmtId="0" fontId="0" fillId="0" borderId="0" xfId="0" applyAlignment="1">
      <alignment horizontal="justify" wrapText="1"/>
    </xf>
    <xf numFmtId="2" fontId="27" fillId="0" borderId="58" xfId="0" applyNumberFormat="1" applyFont="1" applyBorder="1" applyAlignment="1">
      <alignment horizontal="center" vertical="center"/>
    </xf>
    <xf numFmtId="2" fontId="27" fillId="0" borderId="50" xfId="0" applyNumberFormat="1" applyFont="1" applyBorder="1" applyAlignment="1">
      <alignment horizontal="center" vertical="center"/>
    </xf>
    <xf numFmtId="2" fontId="27" fillId="0" borderId="51" xfId="0" applyNumberFormat="1" applyFont="1" applyBorder="1" applyAlignment="1">
      <alignment horizontal="center" vertical="center"/>
    </xf>
    <xf numFmtId="0" fontId="27" fillId="0" borderId="58" xfId="0" applyFont="1" applyBorder="1" applyAlignment="1">
      <alignment horizontal="center" vertical="center"/>
    </xf>
    <xf numFmtId="0" fontId="27" fillId="0" borderId="50" xfId="0" applyFont="1" applyBorder="1" applyAlignment="1">
      <alignment horizontal="center" vertical="center"/>
    </xf>
    <xf numFmtId="0" fontId="27" fillId="0" borderId="51" xfId="0" applyFont="1" applyBorder="1" applyAlignment="1">
      <alignment horizontal="center" vertical="center"/>
    </xf>
    <xf numFmtId="0" fontId="0" fillId="0" borderId="54" xfId="0" applyBorder="1" applyAlignment="1">
      <alignment horizontal="center" wrapText="1"/>
    </xf>
    <xf numFmtId="0" fontId="0" fillId="0" borderId="55" xfId="0" applyBorder="1" applyAlignment="1">
      <alignment horizontal="center" wrapText="1"/>
    </xf>
    <xf numFmtId="0" fontId="0" fillId="0" borderId="56" xfId="0" applyBorder="1" applyAlignment="1">
      <alignment horizontal="center" wrapText="1"/>
    </xf>
    <xf numFmtId="1" fontId="0" fillId="19" borderId="26" xfId="3" applyNumberFormat="1" applyFont="1" applyFill="1" applyBorder="1" applyAlignment="1">
      <alignment horizontal="center"/>
    </xf>
    <xf numFmtId="1" fontId="0" fillId="19" borderId="53" xfId="3" applyNumberFormat="1" applyFont="1" applyFill="1" applyBorder="1" applyAlignment="1">
      <alignment horizontal="center"/>
    </xf>
    <xf numFmtId="1" fontId="0" fillId="19" borderId="27" xfId="3" applyNumberFormat="1" applyFont="1" applyFill="1" applyBorder="1" applyAlignment="1">
      <alignment horizontal="center"/>
    </xf>
    <xf numFmtId="0" fontId="0" fillId="19" borderId="26" xfId="0" applyFill="1" applyBorder="1" applyAlignment="1">
      <alignment horizontal="center"/>
    </xf>
    <xf numFmtId="0" fontId="0" fillId="19" borderId="53" xfId="0" applyFill="1" applyBorder="1" applyAlignment="1">
      <alignment horizontal="center"/>
    </xf>
    <xf numFmtId="0" fontId="0" fillId="19" borderId="27" xfId="0" applyFill="1" applyBorder="1" applyAlignment="1">
      <alignment horizontal="center"/>
    </xf>
  </cellXfs>
  <cellStyles count="6">
    <cellStyle name="40% - Énfasis1" xfId="5" builtinId="31"/>
    <cellStyle name="Encabezado 1" xfId="4" builtinId="16"/>
    <cellStyle name="Millares" xfId="1" builtinId="3"/>
    <cellStyle name="Moneda" xfId="2" builtinId="4"/>
    <cellStyle name="Normal" xfId="0" builtinId="0"/>
    <cellStyle name="Porcentaje" xfId="3" builtinId="5"/>
  </cellStyles>
  <dxfs count="83">
    <dxf>
      <fill>
        <patternFill>
          <bgColor rgb="FFFF0000"/>
        </patternFill>
      </fill>
    </dxf>
    <dxf>
      <fill>
        <patternFill>
          <bgColor rgb="FFFFFF00"/>
        </patternFill>
      </fill>
    </dxf>
    <dxf>
      <fill>
        <patternFill>
          <bgColor rgb="FF00B050"/>
        </patternFill>
      </fill>
    </dxf>
    <dxf>
      <font>
        <color theme="0"/>
      </font>
      <fill>
        <patternFill>
          <bgColor rgb="FF002060"/>
        </patternFill>
      </fill>
    </dxf>
    <dxf>
      <fill>
        <patternFill>
          <bgColor rgb="FFFF0000"/>
        </patternFill>
      </fill>
    </dxf>
    <dxf>
      <fill>
        <patternFill>
          <bgColor rgb="FFFFFF00"/>
        </patternFill>
      </fill>
    </dxf>
    <dxf>
      <fill>
        <patternFill>
          <bgColor rgb="FF00B050"/>
        </patternFill>
      </fill>
    </dxf>
    <dxf>
      <font>
        <color theme="0"/>
      </font>
      <fill>
        <patternFill>
          <bgColor rgb="FF002060"/>
        </patternFill>
      </fill>
    </dxf>
    <dxf>
      <fill>
        <patternFill>
          <bgColor rgb="FFFFFF00"/>
        </patternFill>
      </fill>
    </dxf>
    <dxf>
      <fill>
        <patternFill>
          <bgColor rgb="FFFF0000"/>
        </patternFill>
      </fill>
    </dxf>
    <dxf>
      <fill>
        <patternFill>
          <bgColor rgb="FF00B050"/>
        </patternFill>
      </fill>
    </dxf>
    <dxf>
      <font>
        <color theme="0"/>
      </font>
      <fill>
        <patternFill>
          <bgColor rgb="FF002060"/>
        </patternFill>
      </fill>
    </dxf>
    <dxf>
      <fill>
        <patternFill>
          <bgColor rgb="FFFFFF00"/>
        </patternFill>
      </fill>
    </dxf>
    <dxf>
      <fill>
        <patternFill>
          <bgColor rgb="FFFF0000"/>
        </patternFill>
      </fill>
    </dxf>
    <dxf>
      <fill>
        <patternFill>
          <bgColor rgb="FFFFFF00"/>
        </patternFill>
      </fill>
    </dxf>
    <dxf>
      <fill>
        <patternFill>
          <bgColor rgb="FF00B050"/>
        </patternFill>
      </fill>
    </dxf>
    <dxf>
      <font>
        <color theme="0"/>
      </font>
      <fill>
        <patternFill>
          <bgColor rgb="FF002060"/>
        </patternFill>
      </fill>
    </dxf>
    <dxf>
      <fill>
        <patternFill>
          <bgColor rgb="FFFF0000"/>
        </patternFill>
      </fill>
    </dxf>
    <dxf>
      <fill>
        <patternFill>
          <bgColor rgb="FFFFFF00"/>
        </patternFill>
      </fill>
    </dxf>
    <dxf>
      <font>
        <color theme="0"/>
      </font>
      <fill>
        <patternFill>
          <bgColor rgb="FF002060"/>
        </patternFill>
      </fill>
    </dxf>
    <dxf>
      <fill>
        <patternFill>
          <bgColor rgb="FF00B050"/>
        </patternFill>
      </fill>
    </dxf>
    <dxf>
      <fill>
        <patternFill>
          <bgColor rgb="FFFFFF00"/>
        </patternFill>
      </fill>
    </dxf>
    <dxf>
      <fill>
        <patternFill>
          <bgColor rgb="FFFF0000"/>
        </patternFill>
      </fill>
    </dxf>
    <dxf>
      <font>
        <color theme="0"/>
      </font>
      <fill>
        <patternFill>
          <bgColor rgb="FF002060"/>
        </patternFill>
      </fill>
    </dxf>
    <dxf>
      <fill>
        <patternFill>
          <bgColor rgb="FF00B050"/>
        </patternFill>
      </fill>
    </dxf>
    <dxf>
      <font>
        <color theme="0"/>
      </font>
      <fill>
        <patternFill>
          <bgColor rgb="FF002060"/>
        </patternFill>
      </fill>
    </dxf>
    <dxf>
      <fill>
        <patternFill>
          <bgColor rgb="FF00B05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00B050"/>
        </patternFill>
      </fill>
    </dxf>
    <dxf>
      <font>
        <color theme="0"/>
      </font>
      <fill>
        <patternFill>
          <bgColor rgb="FF002060"/>
        </patternFill>
      </fill>
    </dxf>
    <dxf>
      <fill>
        <patternFill>
          <bgColor rgb="FFFF0000"/>
        </patternFill>
      </fill>
    </dxf>
    <dxf>
      <fill>
        <patternFill>
          <bgColor rgb="FFFFFF00"/>
        </patternFill>
      </fill>
    </dxf>
    <dxf>
      <fill>
        <patternFill>
          <bgColor rgb="FF00B050"/>
        </patternFill>
      </fill>
    </dxf>
    <dxf>
      <font>
        <color theme="0"/>
      </font>
      <fill>
        <patternFill>
          <bgColor rgb="FF002060"/>
        </patternFill>
      </fill>
    </dxf>
    <dxf>
      <fill>
        <patternFill>
          <bgColor rgb="FF00B050"/>
        </patternFill>
      </fill>
    </dxf>
    <dxf>
      <font>
        <color theme="0"/>
      </font>
      <fill>
        <patternFill>
          <bgColor rgb="FF002060"/>
        </patternFill>
      </fill>
    </dxf>
    <dxf>
      <fill>
        <patternFill>
          <bgColor rgb="FFFFFF00"/>
        </patternFill>
      </fill>
    </dxf>
    <dxf>
      <fill>
        <patternFill>
          <bgColor rgb="FFFF0000"/>
        </patternFill>
      </fill>
    </dxf>
    <dxf>
      <fill>
        <patternFill>
          <bgColor rgb="FFFFFF00"/>
        </patternFill>
      </fill>
    </dxf>
    <dxf>
      <font>
        <color theme="0"/>
      </font>
      <fill>
        <patternFill>
          <bgColor rgb="FF002060"/>
        </patternFill>
      </fill>
    </dxf>
    <dxf>
      <fill>
        <patternFill>
          <bgColor rgb="FF00B050"/>
        </patternFill>
      </fill>
    </dxf>
    <dxf>
      <fill>
        <patternFill>
          <bgColor rgb="FFFF0000"/>
        </patternFill>
      </fill>
    </dxf>
    <dxf>
      <fill>
        <patternFill>
          <bgColor rgb="FFFF0000"/>
        </patternFill>
      </fill>
    </dxf>
    <dxf>
      <fill>
        <patternFill>
          <bgColor rgb="FFFFFF00"/>
        </patternFill>
      </fill>
    </dxf>
    <dxf>
      <fill>
        <patternFill>
          <bgColor rgb="FF00B050"/>
        </patternFill>
      </fill>
    </dxf>
    <dxf>
      <font>
        <color theme="0"/>
      </font>
      <fill>
        <patternFill>
          <bgColor rgb="FF002060"/>
        </patternFill>
      </fill>
    </dxf>
    <dxf>
      <fill>
        <patternFill>
          <bgColor rgb="FFFF0000"/>
        </patternFill>
      </fill>
    </dxf>
    <dxf>
      <fill>
        <patternFill>
          <bgColor rgb="FF00B050"/>
        </patternFill>
      </fill>
    </dxf>
    <dxf>
      <font>
        <color theme="0"/>
      </font>
      <fill>
        <patternFill>
          <bgColor rgb="FF002060"/>
        </patternFill>
      </fill>
    </dxf>
    <dxf>
      <fill>
        <patternFill>
          <bgColor rgb="FFFFFF00"/>
        </patternFill>
      </fill>
    </dxf>
    <dxf>
      <font>
        <color theme="0"/>
      </font>
      <fill>
        <patternFill>
          <bgColor rgb="FF002060"/>
        </patternFill>
      </fill>
    </dxf>
    <dxf>
      <fill>
        <patternFill>
          <bgColor rgb="FF00B050"/>
        </patternFill>
      </fill>
    </dxf>
    <dxf>
      <fill>
        <patternFill>
          <bgColor rgb="FFFFFF00"/>
        </patternFill>
      </fill>
    </dxf>
    <dxf>
      <fill>
        <patternFill>
          <bgColor rgb="FFFF0000"/>
        </patternFill>
      </fill>
    </dxf>
    <dxf>
      <font>
        <color rgb="FFFF0000"/>
      </font>
    </dxf>
    <dxf>
      <font>
        <color rgb="FF00B050"/>
      </font>
    </dxf>
    <dxf>
      <font>
        <color theme="0"/>
      </font>
      <fill>
        <patternFill>
          <bgColor rgb="FF00206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ont>
        <color theme="0"/>
      </font>
      <fill>
        <patternFill>
          <bgColor rgb="FF002060"/>
        </patternFill>
      </fill>
    </dxf>
    <dxf>
      <fill>
        <patternFill>
          <bgColor rgb="FFFF0000"/>
        </patternFill>
      </fill>
    </dxf>
    <dxf>
      <fill>
        <patternFill>
          <bgColor rgb="FFFFFF00"/>
        </patternFill>
      </fill>
    </dxf>
    <dxf>
      <fill>
        <patternFill>
          <bgColor rgb="FF00B050"/>
        </patternFill>
      </fill>
    </dxf>
    <dxf>
      <font>
        <color theme="0"/>
      </font>
      <fill>
        <patternFill>
          <bgColor rgb="FF002060"/>
        </patternFill>
      </fill>
    </dxf>
    <dxf>
      <font>
        <color theme="0"/>
      </font>
      <fill>
        <patternFill>
          <bgColor rgb="FF002060"/>
        </patternFill>
      </fill>
    </dxf>
    <dxf>
      <fill>
        <patternFill>
          <bgColor rgb="FF00B050"/>
        </patternFill>
      </fill>
    </dxf>
    <dxf>
      <fill>
        <patternFill>
          <bgColor rgb="FFFFFF00"/>
        </patternFill>
      </fill>
    </dxf>
    <dxf>
      <fill>
        <patternFill>
          <bgColor rgb="FFFF0000"/>
        </patternFill>
      </fill>
    </dxf>
    <dxf>
      <font>
        <color theme="0"/>
      </font>
      <fill>
        <patternFill>
          <bgColor rgb="FF002060"/>
        </patternFill>
      </fill>
    </dxf>
    <dxf>
      <fill>
        <patternFill>
          <bgColor rgb="FF00B050"/>
        </patternFill>
      </fill>
    </dxf>
    <dxf>
      <fill>
        <patternFill>
          <bgColor rgb="FFFFFF00"/>
        </patternFill>
      </fill>
    </dxf>
    <dxf>
      <fill>
        <patternFill>
          <bgColor rgb="FFFF0000"/>
        </patternFill>
      </fill>
    </dxf>
    <dxf>
      <font>
        <color theme="0"/>
      </font>
      <fill>
        <patternFill>
          <bgColor rgb="FF002060"/>
        </patternFill>
      </fill>
    </dxf>
    <dxf>
      <fill>
        <patternFill>
          <bgColor rgb="FFFF0000"/>
        </patternFill>
      </fill>
    </dxf>
    <dxf>
      <fill>
        <patternFill>
          <bgColor rgb="FFFFFF00"/>
        </patternFill>
      </fill>
    </dxf>
    <dxf>
      <fill>
        <patternFill>
          <bgColor rgb="FF00B050"/>
        </patternFill>
      </fill>
    </dxf>
  </dxfs>
  <tableStyles count="0" defaultTableStyle="TableStyleMedium2" defaultPivotStyle="PivotStyleLight16"/>
  <colors>
    <mruColors>
      <color rgb="FF00CCFF"/>
      <color rgb="FFCCFFCC"/>
      <color rgb="FFB2B2B2"/>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438150</xdr:colOff>
      <xdr:row>0</xdr:row>
      <xdr:rowOff>123825</xdr:rowOff>
    </xdr:from>
    <xdr:to>
      <xdr:col>10</xdr:col>
      <xdr:colOff>657225</xdr:colOff>
      <xdr:row>49</xdr:row>
      <xdr:rowOff>161925</xdr:rowOff>
    </xdr:to>
    <xdr:pic>
      <xdr:nvPicPr>
        <xdr:cNvPr id="2" name="Imagen 1">
          <a:extLst>
            <a:ext uri="{FF2B5EF4-FFF2-40B4-BE49-F238E27FC236}">
              <a16:creationId xmlns:a16="http://schemas.microsoft.com/office/drawing/2014/main" id="{00000000-0008-0000-0E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8150" y="123825"/>
          <a:ext cx="7839075" cy="9372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1"/>
    <pageSetUpPr fitToPage="1"/>
  </sheetPr>
  <dimension ref="A1:N34"/>
  <sheetViews>
    <sheetView showGridLines="0" zoomScaleNormal="100" workbookViewId="0">
      <selection activeCell="C11" sqref="C11"/>
    </sheetView>
  </sheetViews>
  <sheetFormatPr baseColWidth="10" defaultRowHeight="15" x14ac:dyDescent="0.25"/>
  <cols>
    <col min="1" max="1" width="35.42578125" customWidth="1"/>
    <col min="2" max="13" width="12.7109375" customWidth="1"/>
  </cols>
  <sheetData>
    <row r="1" spans="1:14" ht="19.5" customHeight="1" x14ac:dyDescent="0.25">
      <c r="A1" s="489" t="s">
        <v>341</v>
      </c>
      <c r="B1" s="490"/>
      <c r="C1" s="348"/>
      <c r="D1" s="348"/>
      <c r="E1" s="348"/>
      <c r="F1" s="348"/>
      <c r="G1" s="348"/>
      <c r="H1" s="348"/>
      <c r="I1" s="348"/>
      <c r="J1" s="348"/>
      <c r="K1" s="348"/>
      <c r="L1" s="348"/>
      <c r="M1" s="348"/>
      <c r="N1" s="348"/>
    </row>
    <row r="2" spans="1:14" ht="20.25" customHeight="1" thickBot="1" x14ac:dyDescent="0.3">
      <c r="A2" s="491" t="s">
        <v>342</v>
      </c>
      <c r="B2" s="492"/>
      <c r="C2" s="348"/>
      <c r="D2" s="348"/>
      <c r="E2" s="348"/>
      <c r="F2" s="348"/>
      <c r="G2" s="348"/>
      <c r="H2" s="348"/>
      <c r="I2" s="348"/>
      <c r="J2" s="348"/>
      <c r="K2" s="348"/>
      <c r="L2" s="348"/>
      <c r="M2" s="348"/>
      <c r="N2" s="348"/>
    </row>
    <row r="3" spans="1:14" x14ac:dyDescent="0.25">
      <c r="A3" s="431"/>
      <c r="B3" s="431"/>
      <c r="C3" s="348"/>
      <c r="D3" s="348"/>
      <c r="E3" s="348"/>
      <c r="F3" s="348"/>
      <c r="G3" s="348"/>
      <c r="H3" s="348"/>
      <c r="I3" s="348"/>
      <c r="J3" s="348"/>
      <c r="K3" s="348"/>
      <c r="L3" s="348"/>
      <c r="M3" s="348"/>
      <c r="N3" s="348"/>
    </row>
    <row r="4" spans="1:14" x14ac:dyDescent="0.25">
      <c r="A4" s="348"/>
      <c r="B4" s="348"/>
      <c r="C4" s="348"/>
      <c r="D4" s="348"/>
      <c r="E4" s="348"/>
      <c r="F4" s="348"/>
      <c r="G4" s="348"/>
      <c r="H4" s="348"/>
      <c r="I4" s="348"/>
      <c r="J4" s="348"/>
      <c r="K4" s="348"/>
      <c r="L4" s="348"/>
      <c r="M4" s="348"/>
      <c r="N4" s="348"/>
    </row>
    <row r="5" spans="1:14" ht="18" x14ac:dyDescent="0.25">
      <c r="A5" s="493" t="s">
        <v>238</v>
      </c>
      <c r="B5" s="494"/>
      <c r="C5" s="494"/>
      <c r="D5" s="494"/>
      <c r="E5" s="494"/>
      <c r="F5" s="494"/>
      <c r="G5" s="494"/>
      <c r="H5" s="494"/>
      <c r="I5" s="494"/>
      <c r="J5" s="494"/>
      <c r="K5" s="494"/>
      <c r="L5" s="494"/>
      <c r="M5" s="494"/>
      <c r="N5" s="348"/>
    </row>
    <row r="6" spans="1:14" ht="15.75" thickBot="1" x14ac:dyDescent="0.3">
      <c r="A6" s="348"/>
      <c r="B6" s="348"/>
      <c r="C6" s="348"/>
      <c r="D6" s="348"/>
      <c r="E6" s="348"/>
      <c r="F6" s="348"/>
      <c r="G6" s="348"/>
      <c r="H6" s="348"/>
      <c r="I6" s="348"/>
      <c r="J6" s="348"/>
      <c r="K6" s="348"/>
      <c r="L6" s="348"/>
      <c r="M6" s="348"/>
      <c r="N6" s="348"/>
    </row>
    <row r="7" spans="1:14" s="273" customFormat="1" ht="60" customHeight="1" x14ac:dyDescent="0.25">
      <c r="A7" s="497" t="s">
        <v>236</v>
      </c>
      <c r="B7" s="495" t="s">
        <v>237</v>
      </c>
      <c r="C7" s="496"/>
      <c r="D7" s="495" t="s">
        <v>158</v>
      </c>
      <c r="E7" s="496"/>
      <c r="F7" s="495" t="s">
        <v>264</v>
      </c>
      <c r="G7" s="496"/>
      <c r="H7" s="495" t="s">
        <v>265</v>
      </c>
      <c r="I7" s="496"/>
      <c r="J7" s="495" t="s">
        <v>248</v>
      </c>
      <c r="K7" s="496"/>
      <c r="L7" s="499" t="s">
        <v>22</v>
      </c>
      <c r="M7" s="500"/>
      <c r="N7" s="349"/>
    </row>
    <row r="8" spans="1:14" s="273" customFormat="1" ht="30.75" thickBot="1" x14ac:dyDescent="0.3">
      <c r="A8" s="498"/>
      <c r="B8" s="451" t="s">
        <v>239</v>
      </c>
      <c r="C8" s="452" t="s">
        <v>165</v>
      </c>
      <c r="D8" s="451" t="s">
        <v>239</v>
      </c>
      <c r="E8" s="452" t="s">
        <v>165</v>
      </c>
      <c r="F8" s="451" t="s">
        <v>239</v>
      </c>
      <c r="G8" s="452" t="s">
        <v>165</v>
      </c>
      <c r="H8" s="451" t="s">
        <v>239</v>
      </c>
      <c r="I8" s="452" t="s">
        <v>165</v>
      </c>
      <c r="J8" s="451" t="s">
        <v>239</v>
      </c>
      <c r="K8" s="452" t="s">
        <v>165</v>
      </c>
      <c r="L8" s="450" t="s">
        <v>240</v>
      </c>
      <c r="M8" s="432" t="s">
        <v>22</v>
      </c>
      <c r="N8" s="349"/>
    </row>
    <row r="9" spans="1:14" ht="25.5" customHeight="1" thickBot="1" x14ac:dyDescent="0.3">
      <c r="A9" s="433"/>
      <c r="B9" s="435">
        <f>OPERADOR!$K$13</f>
        <v>0</v>
      </c>
      <c r="C9" s="438" t="str">
        <f>IF(B9&gt;4.74,"Alto",IF(B9&gt;3.51,"Medio alto",IF(B9&gt;2.25,"Medio bajo",IF(B9&lt;2.25,"Bajo",IF(B9=0,"--")))))</f>
        <v>Bajo</v>
      </c>
      <c r="D9" s="435">
        <f>OPERADOR!$M$95</f>
        <v>0</v>
      </c>
      <c r="E9" s="438" t="str">
        <f>IF(D9&gt;4.74,"Alto",IF(D9&gt;3.51,"Medio alto",IF(D9&gt;2.25,"Medio bajo",IF(D9&lt;2.25,"Bajo",IF(D9=0,"--")))))</f>
        <v>Bajo</v>
      </c>
      <c r="F9" s="435">
        <f>0.4*B9+0.6*D9</f>
        <v>0</v>
      </c>
      <c r="G9" s="438" t="str">
        <f>IF(F9&gt;4.75,"Alto",IF(F9&gt;3.51,"Medio alto",IF(F9&gt;=2.31,"Medio bajo",IF(F9&lt;2.31,"Bajo",IF(F9=0,"--")))))</f>
        <v>Bajo</v>
      </c>
      <c r="H9" s="435">
        <f>+OPERADOR!$I$103</f>
        <v>0</v>
      </c>
      <c r="I9" s="438" t="str">
        <f>IF(H9&gt;4.51,"Deficiente",IF(H9&gt;3.26,"Mejorable",IF(H9&gt;2.01,"Aceptable",IF(H9&lt;=2,"Bueno"))))</f>
        <v>Bueno</v>
      </c>
      <c r="J9" s="444">
        <f>OPERADOR!$J$122</f>
        <v>0</v>
      </c>
      <c r="K9" s="445" t="str">
        <f>IF(J9&gt;4.75,"Alto",IF(J9&gt;3.51,"Medio alto",IF(J9&gt;=2.31,"Medio bajo",IF(J9&lt;2.31,"Bajo",IF(J9=0,"--")))))</f>
        <v>Bajo</v>
      </c>
      <c r="L9" s="441"/>
      <c r="M9" s="350" t="str">
        <f>IF(J9&gt;1,"Incremento","Disminución")</f>
        <v>Disminución</v>
      </c>
      <c r="N9" s="348"/>
    </row>
    <row r="10" spans="1:14" ht="24" customHeight="1" thickBot="1" x14ac:dyDescent="0.3">
      <c r="A10" s="433"/>
      <c r="B10" s="436" t="e">
        <f>#REF!</f>
        <v>#REF!</v>
      </c>
      <c r="C10" s="439" t="e">
        <f t="shared" ref="C10:C27" si="0">IF(B10&gt;4.74,"Alto",IF(B10&gt;3.51,"Medio alto",IF(B10&gt;2.25,"Medio bajo",IF(B10&lt;2.25,"Bajo",IF(B10=0,"--")))))</f>
        <v>#REF!</v>
      </c>
      <c r="D10" s="436" t="e">
        <f>#REF!</f>
        <v>#REF!</v>
      </c>
      <c r="E10" s="439" t="e">
        <f t="shared" ref="E10:E27" si="1">IF(D10&gt;4.74,"Alto",IF(D10&gt;3.51,"Medio alto",IF(D10&gt;2.25,"Medio bajo",IF(D10&lt;2.25,"Bajo",IF(D10=0,"--")))))</f>
        <v>#REF!</v>
      </c>
      <c r="F10" s="436" t="e">
        <f t="shared" ref="F10:F27" si="2">0.4*B10+0.6*D10</f>
        <v>#REF!</v>
      </c>
      <c r="G10" s="439" t="e">
        <f t="shared" ref="G10:G27" si="3">IF(F10&gt;4.74,"Alto",IF(F10&gt;3.51,"Medio alto",IF(F10&gt;2.25,"Medio bajo",IF(F10&lt;2.25,"Bajo",IF(F10=0,"--")))))</f>
        <v>#REF!</v>
      </c>
      <c r="H10" s="436" t="e">
        <f>+#REF!</f>
        <v>#REF!</v>
      </c>
      <c r="I10" s="439" t="e">
        <f t="shared" ref="I10:I27" si="4">IF(H10&gt;4.51,"Deficiente",IF(H10&gt;3.26,"Mejorable",IF(H10&gt;2.01,"Aceptable",IF(H10&lt;=2,"Bueno"))))</f>
        <v>#REF!</v>
      </c>
      <c r="J10" s="446" t="e">
        <f>#REF!</f>
        <v>#REF!</v>
      </c>
      <c r="K10" s="447" t="e">
        <f>IF(J10&gt;4.75,"Alto",IF(J10&gt;3.51,"Medio alto",IF(J10&gt;=2.31,"Medio bajo",IF(J10&lt;2.31,"Bajo",IF(J10=0,"--")))))</f>
        <v>#REF!</v>
      </c>
      <c r="L10" s="442"/>
      <c r="M10" s="351" t="e">
        <f t="shared" ref="M10:M27" si="5">IF(J10&gt;1,"Incremento","Disminución")</f>
        <v>#REF!</v>
      </c>
      <c r="N10" s="348"/>
    </row>
    <row r="11" spans="1:14" ht="22.5" customHeight="1" thickBot="1" x14ac:dyDescent="0.3">
      <c r="A11" s="433"/>
      <c r="B11" s="436" t="e">
        <f>#REF!</f>
        <v>#REF!</v>
      </c>
      <c r="C11" s="439" t="e">
        <f t="shared" si="0"/>
        <v>#REF!</v>
      </c>
      <c r="D11" s="436" t="e">
        <f>#REF!</f>
        <v>#REF!</v>
      </c>
      <c r="E11" s="439" t="e">
        <f t="shared" si="1"/>
        <v>#REF!</v>
      </c>
      <c r="F11" s="436" t="e">
        <f t="shared" si="2"/>
        <v>#REF!</v>
      </c>
      <c r="G11" s="439" t="e">
        <f t="shared" si="3"/>
        <v>#REF!</v>
      </c>
      <c r="H11" s="436" t="e">
        <f>+#REF!</f>
        <v>#REF!</v>
      </c>
      <c r="I11" s="439" t="e">
        <f t="shared" si="4"/>
        <v>#REF!</v>
      </c>
      <c r="J11" s="446" t="e">
        <f>#REF!</f>
        <v>#REF!</v>
      </c>
      <c r="K11" s="447" t="e">
        <f t="shared" ref="K11:K27" si="6">IF(J11&gt;4.75,"Alto",IF(J11&gt;3.51,"Medio alto",IF(J11&gt;=2.31,"Medio bajo",IF(J11&lt;2.31,"Bajo",IF(J11=0,"--")))))</f>
        <v>#REF!</v>
      </c>
      <c r="L11" s="442"/>
      <c r="M11" s="351" t="e">
        <f t="shared" si="5"/>
        <v>#REF!</v>
      </c>
      <c r="N11" s="348"/>
    </row>
    <row r="12" spans="1:14" ht="20.25" customHeight="1" thickBot="1" x14ac:dyDescent="0.3">
      <c r="A12" s="433"/>
      <c r="B12" s="436" t="e">
        <f>#REF!</f>
        <v>#REF!</v>
      </c>
      <c r="C12" s="439" t="e">
        <f t="shared" si="0"/>
        <v>#REF!</v>
      </c>
      <c r="D12" s="436" t="e">
        <f>#REF!</f>
        <v>#REF!</v>
      </c>
      <c r="E12" s="439" t="e">
        <f t="shared" si="1"/>
        <v>#REF!</v>
      </c>
      <c r="F12" s="436" t="e">
        <f t="shared" si="2"/>
        <v>#REF!</v>
      </c>
      <c r="G12" s="439" t="e">
        <f t="shared" si="3"/>
        <v>#REF!</v>
      </c>
      <c r="H12" s="436" t="e">
        <f>+#REF!</f>
        <v>#REF!</v>
      </c>
      <c r="I12" s="439" t="e">
        <f t="shared" si="4"/>
        <v>#REF!</v>
      </c>
      <c r="J12" s="446" t="e">
        <f>#REF!</f>
        <v>#REF!</v>
      </c>
      <c r="K12" s="447" t="e">
        <f t="shared" si="6"/>
        <v>#REF!</v>
      </c>
      <c r="L12" s="442"/>
      <c r="M12" s="351" t="e">
        <f t="shared" si="5"/>
        <v>#REF!</v>
      </c>
      <c r="N12" s="348"/>
    </row>
    <row r="13" spans="1:14" ht="21" customHeight="1" thickBot="1" x14ac:dyDescent="0.3">
      <c r="A13" s="433"/>
      <c r="B13" s="436" t="e">
        <f>#REF!</f>
        <v>#REF!</v>
      </c>
      <c r="C13" s="439" t="e">
        <f t="shared" si="0"/>
        <v>#REF!</v>
      </c>
      <c r="D13" s="436" t="e">
        <f>#REF!</f>
        <v>#REF!</v>
      </c>
      <c r="E13" s="439" t="e">
        <f t="shared" si="1"/>
        <v>#REF!</v>
      </c>
      <c r="F13" s="436" t="e">
        <f t="shared" si="2"/>
        <v>#REF!</v>
      </c>
      <c r="G13" s="439" t="e">
        <f t="shared" si="3"/>
        <v>#REF!</v>
      </c>
      <c r="H13" s="436" t="e">
        <f>+#REF!</f>
        <v>#REF!</v>
      </c>
      <c r="I13" s="439" t="e">
        <f t="shared" si="4"/>
        <v>#REF!</v>
      </c>
      <c r="J13" s="446" t="e">
        <f>#REF!</f>
        <v>#REF!</v>
      </c>
      <c r="K13" s="447" t="e">
        <f t="shared" si="6"/>
        <v>#REF!</v>
      </c>
      <c r="L13" s="442"/>
      <c r="M13" s="351" t="e">
        <f t="shared" si="5"/>
        <v>#REF!</v>
      </c>
      <c r="N13" s="348"/>
    </row>
    <row r="14" spans="1:14" ht="24" customHeight="1" thickBot="1" x14ac:dyDescent="0.3">
      <c r="A14" s="433"/>
      <c r="B14" s="436" t="e">
        <f>#REF!</f>
        <v>#REF!</v>
      </c>
      <c r="C14" s="439" t="e">
        <f t="shared" si="0"/>
        <v>#REF!</v>
      </c>
      <c r="D14" s="436" t="e">
        <f>#REF!</f>
        <v>#REF!</v>
      </c>
      <c r="E14" s="439" t="e">
        <f t="shared" si="1"/>
        <v>#REF!</v>
      </c>
      <c r="F14" s="436" t="e">
        <f t="shared" si="2"/>
        <v>#REF!</v>
      </c>
      <c r="G14" s="439" t="e">
        <f t="shared" si="3"/>
        <v>#REF!</v>
      </c>
      <c r="H14" s="436" t="e">
        <f>+#REF!</f>
        <v>#REF!</v>
      </c>
      <c r="I14" s="439" t="e">
        <f t="shared" si="4"/>
        <v>#REF!</v>
      </c>
      <c r="J14" s="446" t="e">
        <f>#REF!</f>
        <v>#REF!</v>
      </c>
      <c r="K14" s="447" t="e">
        <f t="shared" si="6"/>
        <v>#REF!</v>
      </c>
      <c r="L14" s="442"/>
      <c r="M14" s="351" t="e">
        <f t="shared" si="5"/>
        <v>#REF!</v>
      </c>
      <c r="N14" s="348"/>
    </row>
    <row r="15" spans="1:14" ht="22.5" customHeight="1" thickBot="1" x14ac:dyDescent="0.3">
      <c r="A15" s="433"/>
      <c r="B15" s="436" t="e">
        <f>#REF!</f>
        <v>#REF!</v>
      </c>
      <c r="C15" s="439" t="e">
        <f t="shared" si="0"/>
        <v>#REF!</v>
      </c>
      <c r="D15" s="436" t="e">
        <f>#REF!</f>
        <v>#REF!</v>
      </c>
      <c r="E15" s="439" t="e">
        <f t="shared" si="1"/>
        <v>#REF!</v>
      </c>
      <c r="F15" s="436" t="e">
        <f t="shared" si="2"/>
        <v>#REF!</v>
      </c>
      <c r="G15" s="439" t="e">
        <f t="shared" si="3"/>
        <v>#REF!</v>
      </c>
      <c r="H15" s="436" t="e">
        <f>+#REF!</f>
        <v>#REF!</v>
      </c>
      <c r="I15" s="439" t="e">
        <f t="shared" si="4"/>
        <v>#REF!</v>
      </c>
      <c r="J15" s="446" t="e">
        <f>#REF!</f>
        <v>#REF!</v>
      </c>
      <c r="K15" s="447" t="e">
        <f t="shared" si="6"/>
        <v>#REF!</v>
      </c>
      <c r="L15" s="442"/>
      <c r="M15" s="351" t="e">
        <f t="shared" si="5"/>
        <v>#REF!</v>
      </c>
      <c r="N15" s="348"/>
    </row>
    <row r="16" spans="1:14" ht="15.75" hidden="1" thickBot="1" x14ac:dyDescent="0.3">
      <c r="A16" s="433"/>
      <c r="B16" s="436">
        <f>OPERADOR!$K$13</f>
        <v>0</v>
      </c>
      <c r="C16" s="439" t="str">
        <f t="shared" si="0"/>
        <v>Bajo</v>
      </c>
      <c r="D16" s="436">
        <f>OPERADOR!$M$95</f>
        <v>0</v>
      </c>
      <c r="E16" s="439" t="str">
        <f t="shared" si="1"/>
        <v>Bajo</v>
      </c>
      <c r="F16" s="436">
        <f t="shared" si="2"/>
        <v>0</v>
      </c>
      <c r="G16" s="439" t="str">
        <f t="shared" si="3"/>
        <v>Bajo</v>
      </c>
      <c r="H16" s="436">
        <f>+OPERADOR!$I$103</f>
        <v>0</v>
      </c>
      <c r="I16" s="439" t="str">
        <f t="shared" si="4"/>
        <v>Bueno</v>
      </c>
      <c r="J16" s="446">
        <f>OPERADOR!$J$122</f>
        <v>0</v>
      </c>
      <c r="K16" s="447" t="str">
        <f t="shared" si="6"/>
        <v>Bajo</v>
      </c>
      <c r="L16" s="442"/>
      <c r="M16" s="351" t="str">
        <f t="shared" si="5"/>
        <v>Disminución</v>
      </c>
      <c r="N16" s="348"/>
    </row>
    <row r="17" spans="1:14" ht="15.75" hidden="1" thickBot="1" x14ac:dyDescent="0.3">
      <c r="A17" s="433"/>
      <c r="B17" s="436">
        <f>OPERADOR!$K$13</f>
        <v>0</v>
      </c>
      <c r="C17" s="439" t="str">
        <f t="shared" si="0"/>
        <v>Bajo</v>
      </c>
      <c r="D17" s="436">
        <f>OPERADOR!$M$95</f>
        <v>0</v>
      </c>
      <c r="E17" s="439" t="str">
        <f t="shared" si="1"/>
        <v>Bajo</v>
      </c>
      <c r="F17" s="436">
        <f t="shared" si="2"/>
        <v>0</v>
      </c>
      <c r="G17" s="439" t="str">
        <f t="shared" si="3"/>
        <v>Bajo</v>
      </c>
      <c r="H17" s="436">
        <f>+OPERADOR!$I$103</f>
        <v>0</v>
      </c>
      <c r="I17" s="439" t="str">
        <f t="shared" si="4"/>
        <v>Bueno</v>
      </c>
      <c r="J17" s="446">
        <f>OPERADOR!$J$122</f>
        <v>0</v>
      </c>
      <c r="K17" s="447" t="str">
        <f t="shared" si="6"/>
        <v>Bajo</v>
      </c>
      <c r="L17" s="442"/>
      <c r="M17" s="351" t="str">
        <f t="shared" si="5"/>
        <v>Disminución</v>
      </c>
      <c r="N17" s="348"/>
    </row>
    <row r="18" spans="1:14" ht="15.75" hidden="1" thickBot="1" x14ac:dyDescent="0.3">
      <c r="A18" s="433"/>
      <c r="B18" s="436">
        <f>OPERADOR!$K$13</f>
        <v>0</v>
      </c>
      <c r="C18" s="439" t="str">
        <f t="shared" si="0"/>
        <v>Bajo</v>
      </c>
      <c r="D18" s="436">
        <f>OPERADOR!$M$95</f>
        <v>0</v>
      </c>
      <c r="E18" s="439" t="str">
        <f t="shared" si="1"/>
        <v>Bajo</v>
      </c>
      <c r="F18" s="436">
        <f t="shared" si="2"/>
        <v>0</v>
      </c>
      <c r="G18" s="439" t="str">
        <f t="shared" si="3"/>
        <v>Bajo</v>
      </c>
      <c r="H18" s="436">
        <f>+OPERADOR!$I$103</f>
        <v>0</v>
      </c>
      <c r="I18" s="439" t="str">
        <f t="shared" si="4"/>
        <v>Bueno</v>
      </c>
      <c r="J18" s="446">
        <f>OPERADOR!$J$122</f>
        <v>0</v>
      </c>
      <c r="K18" s="447" t="str">
        <f t="shared" si="6"/>
        <v>Bajo</v>
      </c>
      <c r="L18" s="442"/>
      <c r="M18" s="351" t="str">
        <f t="shared" si="5"/>
        <v>Disminución</v>
      </c>
      <c r="N18" s="348"/>
    </row>
    <row r="19" spans="1:14" ht="15.75" hidden="1" thickBot="1" x14ac:dyDescent="0.3">
      <c r="A19" s="433"/>
      <c r="B19" s="436">
        <f>OPERADOR!$K$13</f>
        <v>0</v>
      </c>
      <c r="C19" s="439" t="str">
        <f t="shared" si="0"/>
        <v>Bajo</v>
      </c>
      <c r="D19" s="436">
        <f>OPERADOR!$M$95</f>
        <v>0</v>
      </c>
      <c r="E19" s="439" t="str">
        <f t="shared" si="1"/>
        <v>Bajo</v>
      </c>
      <c r="F19" s="436">
        <f t="shared" si="2"/>
        <v>0</v>
      </c>
      <c r="G19" s="439" t="str">
        <f t="shared" si="3"/>
        <v>Bajo</v>
      </c>
      <c r="H19" s="436">
        <f>+OPERADOR!$I$103</f>
        <v>0</v>
      </c>
      <c r="I19" s="439" t="str">
        <f t="shared" si="4"/>
        <v>Bueno</v>
      </c>
      <c r="J19" s="446">
        <f>OPERADOR!$J$122</f>
        <v>0</v>
      </c>
      <c r="K19" s="447" t="str">
        <f t="shared" si="6"/>
        <v>Bajo</v>
      </c>
      <c r="L19" s="442"/>
      <c r="M19" s="351" t="str">
        <f t="shared" si="5"/>
        <v>Disminución</v>
      </c>
      <c r="N19" s="348"/>
    </row>
    <row r="20" spans="1:14" ht="21" customHeight="1" thickBot="1" x14ac:dyDescent="0.3">
      <c r="A20" s="433"/>
      <c r="B20" s="436" t="e">
        <f>#REF!</f>
        <v>#REF!</v>
      </c>
      <c r="C20" s="439" t="e">
        <f t="shared" si="0"/>
        <v>#REF!</v>
      </c>
      <c r="D20" s="436" t="e">
        <f>#REF!</f>
        <v>#REF!</v>
      </c>
      <c r="E20" s="439" t="e">
        <f t="shared" si="1"/>
        <v>#REF!</v>
      </c>
      <c r="F20" s="436" t="e">
        <f t="shared" si="2"/>
        <v>#REF!</v>
      </c>
      <c r="G20" s="439" t="e">
        <f t="shared" si="3"/>
        <v>#REF!</v>
      </c>
      <c r="H20" s="436" t="e">
        <f>+#REF!</f>
        <v>#REF!</v>
      </c>
      <c r="I20" s="439" t="e">
        <f t="shared" si="4"/>
        <v>#REF!</v>
      </c>
      <c r="J20" s="446" t="e">
        <f>#REF!</f>
        <v>#REF!</v>
      </c>
      <c r="K20" s="447" t="e">
        <f t="shared" si="6"/>
        <v>#REF!</v>
      </c>
      <c r="L20" s="442"/>
      <c r="M20" s="351" t="e">
        <f t="shared" si="5"/>
        <v>#REF!</v>
      </c>
      <c r="N20" s="348"/>
    </row>
    <row r="21" spans="1:14" ht="15.75" hidden="1" thickBot="1" x14ac:dyDescent="0.3">
      <c r="A21" s="433"/>
      <c r="B21" s="436">
        <f>OPERADOR!$K$13</f>
        <v>0</v>
      </c>
      <c r="C21" s="439" t="str">
        <f t="shared" si="0"/>
        <v>Bajo</v>
      </c>
      <c r="D21" s="436">
        <f>OPERADOR!$M$95</f>
        <v>0</v>
      </c>
      <c r="E21" s="439" t="str">
        <f t="shared" si="1"/>
        <v>Bajo</v>
      </c>
      <c r="F21" s="436">
        <f t="shared" si="2"/>
        <v>0</v>
      </c>
      <c r="G21" s="439" t="str">
        <f t="shared" si="3"/>
        <v>Bajo</v>
      </c>
      <c r="H21" s="436">
        <f>+OPERADOR!$I$103</f>
        <v>0</v>
      </c>
      <c r="I21" s="439" t="str">
        <f t="shared" si="4"/>
        <v>Bueno</v>
      </c>
      <c r="J21" s="446">
        <f>OPERADOR!$J$122</f>
        <v>0</v>
      </c>
      <c r="K21" s="447" t="str">
        <f t="shared" si="6"/>
        <v>Bajo</v>
      </c>
      <c r="L21" s="442"/>
      <c r="M21" s="351" t="str">
        <f t="shared" si="5"/>
        <v>Disminución</v>
      </c>
    </row>
    <row r="22" spans="1:14" ht="15.75" hidden="1" thickBot="1" x14ac:dyDescent="0.3">
      <c r="A22" s="433"/>
      <c r="B22" s="436">
        <f>OPERADOR!$K$13</f>
        <v>0</v>
      </c>
      <c r="C22" s="439" t="str">
        <f t="shared" si="0"/>
        <v>Bajo</v>
      </c>
      <c r="D22" s="436">
        <f>OPERADOR!$M$95</f>
        <v>0</v>
      </c>
      <c r="E22" s="439" t="str">
        <f t="shared" si="1"/>
        <v>Bajo</v>
      </c>
      <c r="F22" s="436">
        <f t="shared" si="2"/>
        <v>0</v>
      </c>
      <c r="G22" s="439" t="str">
        <f t="shared" si="3"/>
        <v>Bajo</v>
      </c>
      <c r="H22" s="436">
        <f>+OPERADOR!$I$103</f>
        <v>0</v>
      </c>
      <c r="I22" s="439" t="str">
        <f t="shared" si="4"/>
        <v>Bueno</v>
      </c>
      <c r="J22" s="446">
        <f>OPERADOR!$J$122</f>
        <v>0</v>
      </c>
      <c r="K22" s="447" t="str">
        <f t="shared" si="6"/>
        <v>Bajo</v>
      </c>
      <c r="L22" s="442"/>
      <c r="M22" s="351" t="str">
        <f t="shared" si="5"/>
        <v>Disminución</v>
      </c>
    </row>
    <row r="23" spans="1:14" ht="15.75" hidden="1" thickBot="1" x14ac:dyDescent="0.3">
      <c r="A23" s="433"/>
      <c r="B23" s="436">
        <f>OPERADOR!$K$13</f>
        <v>0</v>
      </c>
      <c r="C23" s="439" t="str">
        <f t="shared" si="0"/>
        <v>Bajo</v>
      </c>
      <c r="D23" s="436">
        <f>OPERADOR!$M$95</f>
        <v>0</v>
      </c>
      <c r="E23" s="439" t="str">
        <f t="shared" si="1"/>
        <v>Bajo</v>
      </c>
      <c r="F23" s="436">
        <f t="shared" si="2"/>
        <v>0</v>
      </c>
      <c r="G23" s="439" t="str">
        <f t="shared" si="3"/>
        <v>Bajo</v>
      </c>
      <c r="H23" s="436">
        <f>+OPERADOR!$I$103</f>
        <v>0</v>
      </c>
      <c r="I23" s="439" t="str">
        <f t="shared" si="4"/>
        <v>Bueno</v>
      </c>
      <c r="J23" s="446">
        <f>OPERADOR!$J$122</f>
        <v>0</v>
      </c>
      <c r="K23" s="447" t="str">
        <f t="shared" si="6"/>
        <v>Bajo</v>
      </c>
      <c r="L23" s="442"/>
      <c r="M23" s="351" t="str">
        <f t="shared" si="5"/>
        <v>Disminución</v>
      </c>
    </row>
    <row r="24" spans="1:14" ht="15.75" hidden="1" thickBot="1" x14ac:dyDescent="0.3">
      <c r="A24" s="433"/>
      <c r="B24" s="436">
        <f>OPERADOR!$K$13</f>
        <v>0</v>
      </c>
      <c r="C24" s="439" t="str">
        <f t="shared" si="0"/>
        <v>Bajo</v>
      </c>
      <c r="D24" s="436">
        <f>OPERADOR!$M$95</f>
        <v>0</v>
      </c>
      <c r="E24" s="439" t="str">
        <f t="shared" si="1"/>
        <v>Bajo</v>
      </c>
      <c r="F24" s="436">
        <f t="shared" si="2"/>
        <v>0</v>
      </c>
      <c r="G24" s="439" t="str">
        <f t="shared" si="3"/>
        <v>Bajo</v>
      </c>
      <c r="H24" s="436">
        <f>+OPERADOR!$I$103</f>
        <v>0</v>
      </c>
      <c r="I24" s="439" t="str">
        <f t="shared" si="4"/>
        <v>Bueno</v>
      </c>
      <c r="J24" s="446">
        <f>OPERADOR!$J$122</f>
        <v>0</v>
      </c>
      <c r="K24" s="447" t="str">
        <f t="shared" si="6"/>
        <v>Bajo</v>
      </c>
      <c r="L24" s="442"/>
      <c r="M24" s="351" t="str">
        <f t="shared" si="5"/>
        <v>Disminución</v>
      </c>
    </row>
    <row r="25" spans="1:14" ht="15.75" hidden="1" thickBot="1" x14ac:dyDescent="0.3">
      <c r="A25" s="433"/>
      <c r="B25" s="436">
        <f>OPERADOR!$K$13</f>
        <v>0</v>
      </c>
      <c r="C25" s="439" t="str">
        <f t="shared" si="0"/>
        <v>Bajo</v>
      </c>
      <c r="D25" s="436">
        <f>OPERADOR!$M$95</f>
        <v>0</v>
      </c>
      <c r="E25" s="439" t="str">
        <f t="shared" si="1"/>
        <v>Bajo</v>
      </c>
      <c r="F25" s="436">
        <f t="shared" si="2"/>
        <v>0</v>
      </c>
      <c r="G25" s="439" t="str">
        <f t="shared" si="3"/>
        <v>Bajo</v>
      </c>
      <c r="H25" s="436">
        <f>+OPERADOR!$I$103</f>
        <v>0</v>
      </c>
      <c r="I25" s="439" t="str">
        <f t="shared" si="4"/>
        <v>Bueno</v>
      </c>
      <c r="J25" s="446">
        <f>OPERADOR!$J$122</f>
        <v>0</v>
      </c>
      <c r="K25" s="447" t="str">
        <f t="shared" si="6"/>
        <v>Bajo</v>
      </c>
      <c r="L25" s="442"/>
      <c r="M25" s="351" t="str">
        <f t="shared" si="5"/>
        <v>Disminución</v>
      </c>
    </row>
    <row r="26" spans="1:14" ht="23.25" customHeight="1" thickBot="1" x14ac:dyDescent="0.3">
      <c r="A26" s="433"/>
      <c r="B26" s="436" t="e">
        <f>#REF!</f>
        <v>#REF!</v>
      </c>
      <c r="C26" s="439" t="e">
        <f t="shared" si="0"/>
        <v>#REF!</v>
      </c>
      <c r="D26" s="436" t="e">
        <f>#REF!</f>
        <v>#REF!</v>
      </c>
      <c r="E26" s="439" t="e">
        <f t="shared" si="1"/>
        <v>#REF!</v>
      </c>
      <c r="F26" s="436" t="e">
        <f t="shared" si="2"/>
        <v>#REF!</v>
      </c>
      <c r="G26" s="439" t="e">
        <f t="shared" si="3"/>
        <v>#REF!</v>
      </c>
      <c r="H26" s="436" t="e">
        <f>+#REF!</f>
        <v>#REF!</v>
      </c>
      <c r="I26" s="439" t="e">
        <f t="shared" si="4"/>
        <v>#REF!</v>
      </c>
      <c r="J26" s="446" t="e">
        <f>#REF!</f>
        <v>#REF!</v>
      </c>
      <c r="K26" s="447" t="e">
        <f t="shared" si="6"/>
        <v>#REF!</v>
      </c>
      <c r="L26" s="442"/>
      <c r="M26" s="351" t="e">
        <f t="shared" si="5"/>
        <v>#REF!</v>
      </c>
    </row>
    <row r="27" spans="1:14" ht="24.75" customHeight="1" thickBot="1" x14ac:dyDescent="0.3">
      <c r="A27" s="434"/>
      <c r="B27" s="437" t="e">
        <f>#REF!</f>
        <v>#REF!</v>
      </c>
      <c r="C27" s="440" t="e">
        <f t="shared" si="0"/>
        <v>#REF!</v>
      </c>
      <c r="D27" s="437" t="e">
        <f>#REF!</f>
        <v>#REF!</v>
      </c>
      <c r="E27" s="440" t="e">
        <f t="shared" si="1"/>
        <v>#REF!</v>
      </c>
      <c r="F27" s="437" t="e">
        <f t="shared" si="2"/>
        <v>#REF!</v>
      </c>
      <c r="G27" s="440" t="e">
        <f t="shared" si="3"/>
        <v>#REF!</v>
      </c>
      <c r="H27" s="437" t="e">
        <f>+#REF!</f>
        <v>#REF!</v>
      </c>
      <c r="I27" s="440" t="e">
        <f t="shared" si="4"/>
        <v>#REF!</v>
      </c>
      <c r="J27" s="448" t="e">
        <f>#REF!</f>
        <v>#REF!</v>
      </c>
      <c r="K27" s="449" t="e">
        <f t="shared" si="6"/>
        <v>#REF!</v>
      </c>
      <c r="L27" s="443"/>
      <c r="M27" s="352" t="e">
        <f t="shared" si="5"/>
        <v>#REF!</v>
      </c>
    </row>
    <row r="28" spans="1:14" x14ac:dyDescent="0.25">
      <c r="A28" s="404"/>
      <c r="B28" s="405"/>
      <c r="C28" s="405"/>
      <c r="D28" s="405"/>
      <c r="E28" s="405"/>
      <c r="F28" s="405"/>
      <c r="G28" s="405"/>
      <c r="H28" s="405"/>
      <c r="I28" s="405"/>
      <c r="J28" s="406"/>
      <c r="K28" s="406"/>
      <c r="L28" s="348"/>
      <c r="M28" s="407"/>
    </row>
    <row r="29" spans="1:14" x14ac:dyDescent="0.25">
      <c r="A29" s="404"/>
      <c r="B29" s="405"/>
      <c r="C29" s="405"/>
      <c r="D29" s="405"/>
      <c r="E29" s="405"/>
      <c r="F29" s="405"/>
      <c r="G29" s="405"/>
      <c r="H29" s="405"/>
      <c r="I29" s="405"/>
      <c r="J29" s="406"/>
      <c r="K29" s="406"/>
      <c r="L29" s="348"/>
      <c r="M29" s="407"/>
    </row>
    <row r="30" spans="1:14" x14ac:dyDescent="0.25">
      <c r="A30" s="404"/>
      <c r="B30" s="405"/>
      <c r="C30" s="405"/>
      <c r="D30" s="405"/>
      <c r="E30" s="405"/>
      <c r="F30" s="405"/>
      <c r="G30" s="405"/>
      <c r="H30" s="405"/>
      <c r="I30" s="405"/>
      <c r="J30" s="406"/>
      <c r="K30" s="406"/>
      <c r="L30" s="348"/>
      <c r="M30" s="407"/>
    </row>
    <row r="31" spans="1:14" x14ac:dyDescent="0.25">
      <c r="A31" s="404"/>
      <c r="B31" s="405"/>
      <c r="C31" s="405"/>
      <c r="D31" s="405"/>
      <c r="E31" s="405"/>
      <c r="F31" s="405"/>
      <c r="G31" s="405"/>
      <c r="H31" s="405"/>
      <c r="I31" s="405"/>
      <c r="J31" s="406"/>
      <c r="K31" s="406"/>
      <c r="L31" s="348"/>
      <c r="M31" s="407"/>
    </row>
    <row r="32" spans="1:14" x14ac:dyDescent="0.25">
      <c r="A32" s="404"/>
      <c r="B32" s="405"/>
      <c r="C32" s="405"/>
      <c r="D32" s="405"/>
      <c r="E32" s="405"/>
      <c r="F32" s="405"/>
      <c r="G32" s="405"/>
      <c r="H32" s="405"/>
      <c r="I32" s="405"/>
      <c r="J32" s="406"/>
      <c r="K32" s="406"/>
      <c r="L32" s="348"/>
      <c r="M32" s="407"/>
    </row>
    <row r="33" spans="1:1" x14ac:dyDescent="0.25">
      <c r="A33" s="408"/>
    </row>
    <row r="34" spans="1:1" x14ac:dyDescent="0.25">
      <c r="A34" s="408"/>
    </row>
  </sheetData>
  <mergeCells count="10">
    <mergeCell ref="A1:B1"/>
    <mergeCell ref="A2:B2"/>
    <mergeCell ref="A5:M5"/>
    <mergeCell ref="B7:C7"/>
    <mergeCell ref="D7:E7"/>
    <mergeCell ref="F7:G7"/>
    <mergeCell ref="H7:I7"/>
    <mergeCell ref="J7:K7"/>
    <mergeCell ref="A7:A8"/>
    <mergeCell ref="L7:M7"/>
  </mergeCells>
  <conditionalFormatting sqref="B9:B32 D9:D32 F9:F32 H9:H32 J9:J32">
    <cfRule type="beginsWith" dxfId="82" priority="58" operator="beginsWith" text="Aceptable">
      <formula>LEFT(B9,LEN("Aceptable"))="Aceptable"</formula>
    </cfRule>
    <cfRule type="beginsWith" dxfId="81" priority="59" operator="beginsWith" text="Mejorable">
      <formula>LEFT(B9,LEN("Mejorable"))="Mejorable"</formula>
    </cfRule>
    <cfRule type="beginsWith" dxfId="80" priority="60" operator="beginsWith" text="Deficiente">
      <formula>LEFT(B9,LEN("Deficiente"))="Deficiente"</formula>
    </cfRule>
  </conditionalFormatting>
  <conditionalFormatting sqref="B9:B32 D9:D32 F9:F32">
    <cfRule type="beginsWith" dxfId="79" priority="57" operator="beginsWith" text="Bueno">
      <formula>LEFT(B9,LEN("Bueno"))="Bueno"</formula>
    </cfRule>
  </conditionalFormatting>
  <conditionalFormatting sqref="C9:C32">
    <cfRule type="beginsWith" dxfId="78" priority="45" operator="beginsWith" text="Alto">
      <formula>LEFT(C9,LEN("Alto"))="Alto"</formula>
    </cfRule>
    <cfRule type="beginsWith" dxfId="77" priority="46" operator="beginsWith" text="Medio Alto">
      <formula>LEFT(C9,LEN("Medio Alto"))="Medio Alto"</formula>
    </cfRule>
    <cfRule type="beginsWith" dxfId="76" priority="47" operator="beginsWith" text="Medio Bajo">
      <formula>LEFT(C9,LEN("Medio Bajo"))="Medio Bajo"</formula>
    </cfRule>
    <cfRule type="beginsWith" dxfId="75" priority="48" operator="beginsWith" text="Bajo">
      <formula>LEFT(C9,LEN("Bajo"))="Bajo"</formula>
    </cfRule>
  </conditionalFormatting>
  <conditionalFormatting sqref="E9:E32">
    <cfRule type="beginsWith" dxfId="74" priority="49" operator="beginsWith" text="Alto">
      <formula>LEFT(E9,LEN("Alto"))="Alto"</formula>
    </cfRule>
    <cfRule type="beginsWith" dxfId="73" priority="50" operator="beginsWith" text="Medio Alto">
      <formula>LEFT(E9,LEN("Medio Alto"))="Medio Alto"</formula>
    </cfRule>
    <cfRule type="beginsWith" dxfId="72" priority="51" operator="beginsWith" text="Medio Bajo">
      <formula>LEFT(E9,LEN("Medio Bajo"))="Medio Bajo"</formula>
    </cfRule>
    <cfRule type="beginsWith" dxfId="71" priority="52" operator="beginsWith" text="Bajo">
      <formula>LEFT(E9,LEN("Bajo"))="Bajo"</formula>
    </cfRule>
  </conditionalFormatting>
  <conditionalFormatting sqref="G9:G32">
    <cfRule type="beginsWith" dxfId="70" priority="5" operator="beginsWith" text="Bajo">
      <formula>LEFT(G9,LEN("Bajo"))="Bajo"</formula>
    </cfRule>
    <cfRule type="beginsWith" dxfId="69" priority="6" operator="beginsWith" text="Medio Bajo">
      <formula>LEFT(G9,LEN("Medio Bajo"))="Medio Bajo"</formula>
    </cfRule>
    <cfRule type="beginsWith" dxfId="68" priority="7" operator="beginsWith" text="Medio Alto">
      <formula>LEFT(G9,LEN("Medio Alto"))="Medio Alto"</formula>
    </cfRule>
    <cfRule type="beginsWith" dxfId="67" priority="8" operator="beginsWith" text="Alto">
      <formula>LEFT(G9,LEN("Alto"))="Alto"</formula>
    </cfRule>
  </conditionalFormatting>
  <conditionalFormatting sqref="H9:J32">
    <cfRule type="beginsWith" dxfId="66" priority="4" operator="beginsWith" text="Bueno">
      <formula>LEFT(H9,LEN("Bueno"))="Bueno"</formula>
    </cfRule>
  </conditionalFormatting>
  <conditionalFormatting sqref="I9:I32">
    <cfRule type="beginsWith" dxfId="65" priority="1" operator="beginsWith" text="Deficiente">
      <formula>LEFT(I9,LEN("Deficiente"))="Deficiente"</formula>
    </cfRule>
    <cfRule type="beginsWith" dxfId="64" priority="2" operator="beginsWith" text="Mejorable">
      <formula>LEFT(I9,LEN("Mejorable"))="Mejorable"</formula>
    </cfRule>
    <cfRule type="beginsWith" dxfId="63" priority="3" operator="beginsWith" text="Aceptable">
      <formula>LEFT(I9,LEN("Aceptable"))="Aceptable"</formula>
    </cfRule>
  </conditionalFormatting>
  <conditionalFormatting sqref="K9:K32">
    <cfRule type="beginsWith" dxfId="62" priority="37" operator="beginsWith" text="Alto">
      <formula>LEFT(K9,LEN("Alto"))="Alto"</formula>
    </cfRule>
    <cfRule type="beginsWith" dxfId="61" priority="38" operator="beginsWith" text="Medio Alto">
      <formula>LEFT(K9,LEN("Medio Alto"))="Medio Alto"</formula>
    </cfRule>
    <cfRule type="beginsWith" dxfId="60" priority="39" operator="beginsWith" text="Medio Bajo">
      <formula>LEFT(K9,LEN("Medio Bajo"))="Medio Bajo"</formula>
    </cfRule>
    <cfRule type="beginsWith" dxfId="59" priority="40" operator="beginsWith" text="Bajo">
      <formula>LEFT(K9,LEN("Bajo"))="Bajo"</formula>
    </cfRule>
  </conditionalFormatting>
  <conditionalFormatting sqref="M9:M32">
    <cfRule type="colorScale" priority="53">
      <colorScale>
        <cfvo type="min"/>
        <cfvo type="percentile" val="50"/>
        <cfvo type="max"/>
        <color rgb="FFF8696B"/>
        <color rgb="FFFFEB84"/>
        <color rgb="FF63BE7B"/>
      </colorScale>
    </cfRule>
    <cfRule type="beginsWith" dxfId="58" priority="55" operator="beginsWith" text="Disminución">
      <formula>LEFT(M9,LEN("Disminución"))="Disminución"</formula>
    </cfRule>
    <cfRule type="containsText" dxfId="57" priority="56" operator="containsText" text="Incremento">
      <formula>NOT(ISERROR(SEARCH("Incremento",M9)))</formula>
    </cfRule>
  </conditionalFormatting>
  <pageMargins left="0.7" right="0.7" top="0.75" bottom="0.75" header="0.3" footer="0.3"/>
  <pageSetup paperSize="281" scale="7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pageSetUpPr fitToPage="1"/>
  </sheetPr>
  <dimension ref="A1:AO126"/>
  <sheetViews>
    <sheetView showGridLines="0" tabSelected="1" zoomScale="60" zoomScaleNormal="60" zoomScalePageLayoutView="55" workbookViewId="0"/>
  </sheetViews>
  <sheetFormatPr baseColWidth="10" defaultColWidth="9.140625" defaultRowHeight="15" outlineLevelCol="1" x14ac:dyDescent="0.2"/>
  <cols>
    <col min="1" max="1" width="9.5703125" style="5" customWidth="1"/>
    <col min="2" max="2" width="69.42578125" style="58" customWidth="1"/>
    <col min="3" max="3" width="18.85546875" style="69" customWidth="1"/>
    <col min="4" max="4" width="21.85546875" style="69" customWidth="1" outlineLevel="1"/>
    <col min="5" max="5" width="31.5703125" style="69" customWidth="1" outlineLevel="1"/>
    <col min="6" max="6" width="41.85546875" style="69" customWidth="1" outlineLevel="1"/>
    <col min="7" max="7" width="29.28515625" style="69" customWidth="1" outlineLevel="1"/>
    <col min="8" max="8" width="41.85546875" style="70" customWidth="1" outlineLevel="1"/>
    <col min="9" max="9" width="46.28515625" style="70" customWidth="1" outlineLevel="1"/>
    <col min="10" max="10" width="35.5703125" style="70" customWidth="1"/>
    <col min="11" max="11" width="30.42578125" style="70" customWidth="1"/>
    <col min="12" max="12" width="32" style="71" bestFit="1" customWidth="1"/>
    <col min="13" max="13" width="32" style="71" customWidth="1"/>
    <col min="14" max="14" width="20.7109375" style="71" customWidth="1"/>
    <col min="15" max="15" width="19.5703125" style="70" customWidth="1"/>
    <col min="16" max="16" width="20.140625" style="72" customWidth="1"/>
    <col min="17" max="17" width="21.5703125" style="5" customWidth="1"/>
    <col min="18" max="18" width="19.42578125" style="5" customWidth="1"/>
    <col min="19" max="19" width="20.42578125" style="5" customWidth="1"/>
    <col min="20" max="20" width="22.5703125" style="5" customWidth="1"/>
    <col min="21" max="21" width="20.7109375" style="5" customWidth="1"/>
    <col min="22" max="22" width="24.28515625" style="5" customWidth="1"/>
    <col min="23" max="23" width="3.42578125" style="5" customWidth="1"/>
    <col min="24" max="25" width="20.7109375" style="5" customWidth="1"/>
    <col min="26" max="26" width="18.5703125" style="5" customWidth="1"/>
    <col min="27" max="16384" width="9.140625" style="5"/>
  </cols>
  <sheetData>
    <row r="1" spans="1:17" ht="41.25" customHeight="1" x14ac:dyDescent="0.2">
      <c r="A1" s="1" t="s">
        <v>0</v>
      </c>
      <c r="B1" s="540" t="s">
        <v>343</v>
      </c>
      <c r="C1" s="540"/>
      <c r="D1" s="540"/>
      <c r="E1" s="540"/>
      <c r="F1" s="540"/>
      <c r="G1" s="540"/>
      <c r="H1" s="540"/>
      <c r="I1" s="540"/>
      <c r="J1" s="540"/>
      <c r="K1" s="540"/>
      <c r="L1" s="540"/>
      <c r="M1" s="540"/>
      <c r="N1" s="2"/>
      <c r="O1" s="3"/>
      <c r="P1" s="4"/>
    </row>
    <row r="2" spans="1:17" ht="9" customHeight="1" thickBot="1" x14ac:dyDescent="0.25">
      <c r="A2" s="1"/>
      <c r="B2" s="2"/>
      <c r="C2" s="3"/>
      <c r="D2" s="3"/>
      <c r="E2" s="3"/>
      <c r="F2" s="3"/>
      <c r="G2" s="3"/>
      <c r="H2" s="2"/>
      <c r="I2" s="2"/>
      <c r="J2" s="2"/>
      <c r="K2" s="2"/>
      <c r="L2" s="2"/>
      <c r="M2" s="2"/>
      <c r="N2" s="2"/>
      <c r="O2" s="3"/>
      <c r="P2" s="4"/>
    </row>
    <row r="3" spans="1:17" ht="17.25" thickTop="1" thickBot="1" x14ac:dyDescent="0.25">
      <c r="A3" s="6">
        <v>0.4</v>
      </c>
      <c r="B3" s="7" t="s">
        <v>157</v>
      </c>
      <c r="C3" s="74"/>
      <c r="D3" s="74"/>
      <c r="E3" s="74"/>
      <c r="F3" s="74"/>
      <c r="G3" s="74"/>
      <c r="H3" s="73"/>
      <c r="I3" s="73"/>
      <c r="J3" s="8"/>
      <c r="K3" s="8"/>
      <c r="L3" s="8"/>
      <c r="M3" s="8"/>
      <c r="N3" s="2"/>
      <c r="O3" s="3"/>
      <c r="P3" s="4"/>
    </row>
    <row r="4" spans="1:17" ht="9" customHeight="1" thickTop="1" thickBot="1" x14ac:dyDescent="0.25">
      <c r="A4" s="1"/>
      <c r="B4" s="2"/>
      <c r="C4" s="3"/>
      <c r="D4" s="3"/>
      <c r="E4" s="3"/>
      <c r="F4" s="3"/>
      <c r="G4" s="3"/>
      <c r="H4" s="2"/>
      <c r="I4" s="2"/>
      <c r="J4" s="2"/>
      <c r="K4" s="2"/>
      <c r="L4" s="2"/>
      <c r="M4" s="2"/>
      <c r="N4" s="2"/>
      <c r="O4" s="3"/>
      <c r="P4" s="4"/>
    </row>
    <row r="5" spans="1:17" ht="15.75" x14ac:dyDescent="0.2">
      <c r="A5" s="9" t="s">
        <v>0</v>
      </c>
      <c r="B5" s="541" t="s">
        <v>247</v>
      </c>
      <c r="C5" s="543" t="s">
        <v>2</v>
      </c>
      <c r="D5" s="543"/>
      <c r="E5" s="548" t="s">
        <v>3</v>
      </c>
      <c r="F5" s="546"/>
      <c r="G5" s="546"/>
      <c r="H5" s="546" t="s">
        <v>340</v>
      </c>
      <c r="I5" s="538" t="s">
        <v>339</v>
      </c>
      <c r="J5" s="545"/>
      <c r="K5" s="503"/>
      <c r="L5" s="454"/>
      <c r="M5" s="454"/>
      <c r="N5" s="2"/>
      <c r="O5" s="2"/>
      <c r="P5" s="1"/>
      <c r="Q5" s="4"/>
    </row>
    <row r="6" spans="1:17" ht="16.5" thickBot="1" x14ac:dyDescent="0.25">
      <c r="A6" s="1"/>
      <c r="B6" s="542"/>
      <c r="C6" s="544"/>
      <c r="D6" s="544"/>
      <c r="E6" s="549"/>
      <c r="F6" s="547"/>
      <c r="G6" s="547"/>
      <c r="H6" s="547"/>
      <c r="I6" s="539"/>
      <c r="J6" s="545"/>
      <c r="K6" s="503"/>
      <c r="L6" s="455"/>
      <c r="M6" s="455"/>
      <c r="N6" s="2"/>
      <c r="O6" s="2"/>
      <c r="P6" s="1"/>
      <c r="Q6" s="4"/>
    </row>
    <row r="7" spans="1:17" ht="16.5" thickBot="1" x14ac:dyDescent="0.25">
      <c r="A7" s="10"/>
      <c r="B7" s="206" t="s">
        <v>294</v>
      </c>
      <c r="C7" s="398"/>
      <c r="D7" s="315">
        <v>0</v>
      </c>
      <c r="E7" s="526" t="s">
        <v>298</v>
      </c>
      <c r="F7" s="527"/>
      <c r="G7" s="527"/>
      <c r="H7" s="528"/>
      <c r="I7" s="412">
        <v>0</v>
      </c>
      <c r="J7" s="453"/>
      <c r="K7" s="101"/>
      <c r="L7" s="453"/>
      <c r="M7" s="453"/>
      <c r="N7" s="11"/>
      <c r="O7" s="12"/>
      <c r="P7" s="10"/>
      <c r="Q7" s="4" t="s">
        <v>0</v>
      </c>
    </row>
    <row r="8" spans="1:17" ht="16.5" thickBot="1" x14ac:dyDescent="0.25">
      <c r="A8" s="10"/>
      <c r="B8" s="206" t="s">
        <v>316</v>
      </c>
      <c r="C8" s="399"/>
      <c r="D8" s="315">
        <v>0</v>
      </c>
      <c r="E8" s="529" t="s">
        <v>283</v>
      </c>
      <c r="F8" s="530"/>
      <c r="G8" s="530"/>
      <c r="H8" s="462">
        <v>0</v>
      </c>
      <c r="I8" s="463">
        <v>0</v>
      </c>
      <c r="J8" s="453" t="s">
        <v>344</v>
      </c>
      <c r="K8" s="101"/>
      <c r="L8" s="453"/>
      <c r="M8" s="453"/>
      <c r="N8" s="11"/>
      <c r="O8" s="12"/>
      <c r="P8" s="10"/>
      <c r="Q8" s="4"/>
    </row>
    <row r="9" spans="1:17" ht="16.5" thickBot="1" x14ac:dyDescent="0.25">
      <c r="A9" s="10"/>
      <c r="B9" s="207" t="s">
        <v>300</v>
      </c>
      <c r="C9" s="399"/>
      <c r="D9" s="316" t="s">
        <v>251</v>
      </c>
      <c r="E9" s="529" t="s">
        <v>251</v>
      </c>
      <c r="F9" s="530"/>
      <c r="G9" s="530"/>
      <c r="H9" s="531"/>
      <c r="I9" s="402" t="s">
        <v>345</v>
      </c>
      <c r="J9" s="453"/>
      <c r="K9" s="101"/>
      <c r="L9" s="453"/>
      <c r="M9" s="453"/>
      <c r="N9" s="11"/>
      <c r="O9" s="16"/>
      <c r="P9" s="10"/>
      <c r="Q9" s="4"/>
    </row>
    <row r="10" spans="1:17" ht="16.5" thickBot="1" x14ac:dyDescent="0.25">
      <c r="A10" s="10"/>
      <c r="B10" s="207" t="s">
        <v>296</v>
      </c>
      <c r="C10" s="399"/>
      <c r="D10" s="316" t="s">
        <v>297</v>
      </c>
      <c r="E10" s="532" t="s">
        <v>299</v>
      </c>
      <c r="F10" s="533"/>
      <c r="G10" s="533"/>
      <c r="H10" s="533"/>
      <c r="I10" s="402"/>
      <c r="J10" s="453"/>
      <c r="K10" s="101"/>
      <c r="L10" s="453"/>
      <c r="M10" s="453"/>
      <c r="N10" s="11"/>
      <c r="O10" s="12"/>
      <c r="P10" s="10"/>
      <c r="Q10" s="4"/>
    </row>
    <row r="11" spans="1:17" ht="16.5" thickBot="1" x14ac:dyDescent="0.25">
      <c r="A11" s="10"/>
      <c r="B11" s="207" t="s">
        <v>295</v>
      </c>
      <c r="C11" s="399"/>
      <c r="D11" s="316" t="s">
        <v>249</v>
      </c>
      <c r="E11" s="529" t="s">
        <v>253</v>
      </c>
      <c r="F11" s="530"/>
      <c r="G11" s="530"/>
      <c r="H11" s="530"/>
      <c r="I11" s="402" t="s">
        <v>346</v>
      </c>
      <c r="J11" s="453"/>
      <c r="K11" s="101"/>
      <c r="L11" s="453"/>
      <c r="M11" s="453"/>
      <c r="N11" s="11"/>
      <c r="O11" s="12"/>
      <c r="P11" s="10"/>
      <c r="Q11" s="4"/>
    </row>
    <row r="12" spans="1:17" ht="16.5" thickBot="1" x14ac:dyDescent="0.25">
      <c r="A12" s="10"/>
      <c r="B12" s="314" t="s">
        <v>250</v>
      </c>
      <c r="C12" s="400"/>
      <c r="D12" s="317" t="s">
        <v>252</v>
      </c>
      <c r="E12" s="534" t="s">
        <v>253</v>
      </c>
      <c r="F12" s="535"/>
      <c r="G12" s="535"/>
      <c r="H12" s="535"/>
      <c r="I12" s="403">
        <v>0</v>
      </c>
      <c r="J12" s="453"/>
      <c r="K12" s="101"/>
      <c r="L12" s="453"/>
      <c r="M12" s="453"/>
      <c r="N12" s="11"/>
      <c r="O12" s="12"/>
      <c r="P12" s="10"/>
      <c r="Q12" s="4"/>
    </row>
    <row r="13" spans="1:17" ht="16.5" thickBot="1" x14ac:dyDescent="0.25">
      <c r="A13" s="1"/>
      <c r="B13" s="312" t="s">
        <v>14</v>
      </c>
      <c r="C13" s="313">
        <f>SUM(C7:C12)</f>
        <v>0</v>
      </c>
      <c r="D13" s="313"/>
      <c r="E13" s="536"/>
      <c r="F13" s="537"/>
      <c r="G13" s="537"/>
      <c r="H13" s="537"/>
      <c r="I13" s="464"/>
      <c r="J13" s="456"/>
      <c r="K13" s="457"/>
      <c r="L13" s="453"/>
      <c r="M13" s="453"/>
      <c r="N13" s="2"/>
      <c r="O13" s="2"/>
      <c r="P13" s="17"/>
      <c r="Q13" s="4"/>
    </row>
    <row r="14" spans="1:17" ht="21" thickBot="1" x14ac:dyDescent="0.25">
      <c r="A14" s="1"/>
      <c r="B14" s="2"/>
      <c r="C14" s="18" t="s">
        <v>0</v>
      </c>
      <c r="D14" s="18"/>
      <c r="E14" s="18"/>
      <c r="F14" s="18"/>
      <c r="G14" s="18"/>
      <c r="H14" s="2"/>
      <c r="I14" s="2"/>
      <c r="J14" s="19"/>
      <c r="K14" s="458"/>
      <c r="L14" s="2"/>
      <c r="M14" s="2"/>
      <c r="N14" s="2"/>
      <c r="O14" s="3"/>
      <c r="P14" s="4"/>
    </row>
    <row r="15" spans="1:17" ht="17.25" thickTop="1" thickBot="1" x14ac:dyDescent="0.25">
      <c r="A15" s="6">
        <v>0.6</v>
      </c>
      <c r="B15" s="20" t="s">
        <v>158</v>
      </c>
      <c r="C15" s="21" t="s">
        <v>0</v>
      </c>
      <c r="D15" s="21"/>
      <c r="E15" s="21"/>
      <c r="F15" s="21"/>
      <c r="G15" s="21"/>
      <c r="H15" s="22"/>
      <c r="I15" s="22"/>
      <c r="J15" s="2"/>
      <c r="K15" s="2"/>
      <c r="L15" s="2"/>
      <c r="M15" s="2"/>
      <c r="N15" s="2"/>
      <c r="O15" s="3"/>
      <c r="P15" s="4"/>
    </row>
    <row r="16" spans="1:17" ht="16.5" thickTop="1" thickBot="1" x14ac:dyDescent="0.25">
      <c r="A16" s="1"/>
      <c r="B16" s="2" t="s">
        <v>254</v>
      </c>
      <c r="C16" s="488">
        <v>0</v>
      </c>
      <c r="D16" s="21"/>
      <c r="E16" s="21"/>
      <c r="F16" s="21"/>
      <c r="G16" s="21"/>
      <c r="H16" s="2"/>
      <c r="I16" s="2"/>
      <c r="J16" s="2"/>
      <c r="K16" s="2"/>
      <c r="L16" s="2"/>
      <c r="M16" s="2"/>
      <c r="N16" s="2"/>
      <c r="O16" s="3"/>
      <c r="P16" s="4"/>
    </row>
    <row r="17" spans="2:17" ht="15.75" x14ac:dyDescent="0.25">
      <c r="B17" s="524" t="s">
        <v>159</v>
      </c>
      <c r="C17" s="525"/>
      <c r="D17" s="525"/>
      <c r="E17" s="525"/>
      <c r="F17" s="525"/>
      <c r="G17" s="525"/>
      <c r="H17" s="525"/>
      <c r="I17" s="525"/>
      <c r="J17" s="525"/>
      <c r="K17" s="525"/>
      <c r="L17" s="525"/>
      <c r="M17" s="525"/>
      <c r="N17" s="525"/>
      <c r="O17" s="143"/>
      <c r="P17" s="23"/>
    </row>
    <row r="18" spans="2:17" ht="15.75" x14ac:dyDescent="0.2">
      <c r="B18" s="511" t="s">
        <v>17</v>
      </c>
      <c r="C18" s="512"/>
      <c r="D18" s="512"/>
      <c r="E18" s="512"/>
      <c r="F18" s="512"/>
      <c r="G18" s="512"/>
      <c r="H18" s="512"/>
      <c r="I18" s="512"/>
      <c r="J18" s="513"/>
      <c r="K18" s="513"/>
      <c r="L18" s="513"/>
      <c r="M18" s="513"/>
      <c r="N18" s="513"/>
      <c r="O18" s="461"/>
      <c r="P18" s="5"/>
    </row>
    <row r="19" spans="2:17" ht="48.75" customHeight="1" x14ac:dyDescent="0.2">
      <c r="B19" s="523" t="s">
        <v>255</v>
      </c>
      <c r="C19" s="514"/>
      <c r="D19" s="514" t="s">
        <v>19</v>
      </c>
      <c r="E19" s="514"/>
      <c r="F19" s="514" t="s">
        <v>20</v>
      </c>
      <c r="G19" s="514"/>
      <c r="H19" s="514" t="s">
        <v>256</v>
      </c>
      <c r="I19" s="514"/>
      <c r="J19" s="521"/>
      <c r="K19" s="521"/>
      <c r="L19" s="515"/>
      <c r="M19" s="515"/>
      <c r="N19" s="516"/>
      <c r="O19" s="516"/>
      <c r="P19" s="5"/>
    </row>
    <row r="20" spans="2:17" ht="36" customHeight="1" x14ac:dyDescent="0.2">
      <c r="B20" s="519" t="s">
        <v>257</v>
      </c>
      <c r="C20" s="514" t="s">
        <v>33</v>
      </c>
      <c r="D20" s="518" t="s">
        <v>258</v>
      </c>
      <c r="E20" s="520" t="s">
        <v>34</v>
      </c>
      <c r="F20" s="518" t="s">
        <v>258</v>
      </c>
      <c r="G20" s="517" t="s">
        <v>35</v>
      </c>
      <c r="H20" s="518" t="s">
        <v>259</v>
      </c>
      <c r="I20" s="522" t="s">
        <v>150</v>
      </c>
      <c r="J20" s="521"/>
      <c r="K20" s="521"/>
      <c r="L20" s="515"/>
      <c r="M20" s="515"/>
      <c r="N20" s="516"/>
      <c r="O20" s="516"/>
      <c r="P20" s="5"/>
    </row>
    <row r="21" spans="2:17" ht="69.75" customHeight="1" x14ac:dyDescent="0.2">
      <c r="B21" s="519"/>
      <c r="C21" s="514"/>
      <c r="D21" s="518"/>
      <c r="E21" s="520"/>
      <c r="F21" s="518"/>
      <c r="G21" s="517"/>
      <c r="H21" s="518"/>
      <c r="I21" s="522"/>
      <c r="J21" s="460"/>
      <c r="K21" s="460"/>
      <c r="L21" s="225"/>
      <c r="M21" s="225"/>
      <c r="N21" s="225"/>
      <c r="O21" s="225"/>
      <c r="P21" s="411"/>
      <c r="Q21" s="411"/>
    </row>
    <row r="22" spans="2:17" ht="51" customHeight="1" x14ac:dyDescent="0.2">
      <c r="B22" s="390" t="s">
        <v>314</v>
      </c>
      <c r="C22" s="386"/>
      <c r="D22" s="479">
        <f>D23+D29+D35+D41</f>
        <v>0</v>
      </c>
      <c r="E22" s="478">
        <f>E23+E29+E35+E41</f>
        <v>0</v>
      </c>
      <c r="F22" s="479">
        <f>F23+F29+F35+F41</f>
        <v>0</v>
      </c>
      <c r="G22" s="387">
        <f>G23+G29+G35+G41</f>
        <v>0</v>
      </c>
      <c r="H22" s="477">
        <f>D22+F22</f>
        <v>0</v>
      </c>
      <c r="I22" s="389">
        <f>E22+(G22*$C$16)</f>
        <v>0</v>
      </c>
      <c r="J22" s="367"/>
      <c r="K22" s="367"/>
      <c r="L22" s="459"/>
      <c r="M22" s="30"/>
      <c r="N22" s="459"/>
      <c r="O22" s="453"/>
      <c r="P22" s="63"/>
    </row>
    <row r="23" spans="2:17" s="25" customFormat="1" ht="15.75" x14ac:dyDescent="0.25">
      <c r="B23" s="318" t="s">
        <v>317</v>
      </c>
      <c r="C23" s="327"/>
      <c r="D23" s="476">
        <f>SUM(D24:D28)</f>
        <v>0</v>
      </c>
      <c r="E23" s="480">
        <f>SUM(E24:E28)</f>
        <v>0</v>
      </c>
      <c r="F23" s="476">
        <f>SUM(F24:F28)</f>
        <v>0</v>
      </c>
      <c r="G23" s="354">
        <f>SUM(G24:G28)</f>
        <v>0</v>
      </c>
      <c r="H23" s="482">
        <f t="shared" ref="H23:H67" si="0">D23+F23</f>
        <v>0</v>
      </c>
      <c r="I23" s="355">
        <f>E23+(G23*$C$16)</f>
        <v>0</v>
      </c>
      <c r="J23" s="367"/>
      <c r="K23" s="367"/>
      <c r="L23" s="367"/>
      <c r="M23" s="459"/>
      <c r="N23" s="459"/>
      <c r="O23" s="453"/>
      <c r="P23" s="409"/>
    </row>
    <row r="24" spans="2:17" x14ac:dyDescent="0.2">
      <c r="B24" s="319" t="s">
        <v>318</v>
      </c>
      <c r="C24" s="328"/>
      <c r="D24" s="413">
        <v>0</v>
      </c>
      <c r="E24" s="481">
        <v>0</v>
      </c>
      <c r="F24" s="416">
        <v>0</v>
      </c>
      <c r="G24" s="418">
        <v>0</v>
      </c>
      <c r="H24" s="475">
        <f t="shared" si="0"/>
        <v>0</v>
      </c>
      <c r="I24" s="356">
        <f t="shared" ref="I24:I68" si="1">E24+(G24*$C$16)</f>
        <v>0</v>
      </c>
      <c r="J24" s="367"/>
      <c r="K24" s="367"/>
      <c r="L24" s="459"/>
      <c r="M24" s="459"/>
      <c r="N24" s="459"/>
      <c r="O24" s="453"/>
      <c r="P24" s="63"/>
    </row>
    <row r="25" spans="2:17" x14ac:dyDescent="0.2">
      <c r="B25" s="319" t="s">
        <v>319</v>
      </c>
      <c r="C25" s="401"/>
      <c r="D25" s="414">
        <v>0</v>
      </c>
      <c r="E25" s="481">
        <v>0</v>
      </c>
      <c r="F25" s="417">
        <v>0</v>
      </c>
      <c r="G25" s="419">
        <v>0</v>
      </c>
      <c r="H25" s="475">
        <f t="shared" si="0"/>
        <v>0</v>
      </c>
      <c r="I25" s="356">
        <f t="shared" si="1"/>
        <v>0</v>
      </c>
      <c r="J25" s="367"/>
      <c r="K25" s="367"/>
      <c r="L25" s="459"/>
      <c r="M25" s="459"/>
      <c r="N25" s="459"/>
      <c r="O25" s="453"/>
      <c r="P25" s="63"/>
    </row>
    <row r="26" spans="2:17" ht="18" customHeight="1" x14ac:dyDescent="0.2">
      <c r="B26" s="319" t="s">
        <v>320</v>
      </c>
      <c r="C26" s="401"/>
      <c r="D26" s="414">
        <v>0</v>
      </c>
      <c r="E26" s="481">
        <v>0</v>
      </c>
      <c r="F26" s="417">
        <v>0</v>
      </c>
      <c r="G26" s="419">
        <v>0</v>
      </c>
      <c r="H26" s="475">
        <f t="shared" si="0"/>
        <v>0</v>
      </c>
      <c r="I26" s="356">
        <f t="shared" si="1"/>
        <v>0</v>
      </c>
      <c r="J26" s="367"/>
      <c r="K26" s="367"/>
      <c r="L26" s="459"/>
      <c r="M26" s="459"/>
      <c r="N26" s="459"/>
      <c r="O26" s="453"/>
      <c r="P26" s="63"/>
    </row>
    <row r="27" spans="2:17" ht="18.95" customHeight="1" x14ac:dyDescent="0.2">
      <c r="B27" s="319" t="s">
        <v>338</v>
      </c>
      <c r="C27" s="328"/>
      <c r="D27" s="414">
        <v>0</v>
      </c>
      <c r="E27" s="481">
        <v>0</v>
      </c>
      <c r="F27" s="417">
        <v>0</v>
      </c>
      <c r="G27" s="419">
        <v>0</v>
      </c>
      <c r="H27" s="475">
        <f t="shared" si="0"/>
        <v>0</v>
      </c>
      <c r="I27" s="356">
        <f t="shared" si="1"/>
        <v>0</v>
      </c>
      <c r="J27" s="367"/>
      <c r="K27" s="367"/>
      <c r="L27" s="459"/>
      <c r="M27" s="459"/>
      <c r="N27" s="459"/>
      <c r="O27" s="453"/>
      <c r="P27" s="63"/>
    </row>
    <row r="28" spans="2:17" ht="41.25" customHeight="1" x14ac:dyDescent="0.2">
      <c r="B28" s="319" t="s">
        <v>321</v>
      </c>
      <c r="C28" s="328"/>
      <c r="D28" s="414">
        <v>0</v>
      </c>
      <c r="E28" s="481">
        <v>0</v>
      </c>
      <c r="F28" s="417">
        <v>0</v>
      </c>
      <c r="G28" s="419">
        <v>0</v>
      </c>
      <c r="H28" s="475">
        <f t="shared" si="0"/>
        <v>0</v>
      </c>
      <c r="I28" s="356">
        <f t="shared" si="1"/>
        <v>0</v>
      </c>
      <c r="J28" s="367"/>
      <c r="K28" s="367"/>
      <c r="L28" s="459"/>
      <c r="M28" s="459"/>
      <c r="N28" s="459"/>
      <c r="O28" s="453"/>
      <c r="P28" s="63"/>
    </row>
    <row r="29" spans="2:17" ht="15.75" x14ac:dyDescent="0.2">
      <c r="B29" s="318" t="s">
        <v>322</v>
      </c>
      <c r="C29" s="327"/>
      <c r="D29" s="476">
        <f>SUM(D30:D34)</f>
        <v>0</v>
      </c>
      <c r="E29" s="480">
        <f t="shared" ref="E29:G29" si="2">SUM(E30:E34)</f>
        <v>0</v>
      </c>
      <c r="F29" s="476">
        <f t="shared" si="2"/>
        <v>0</v>
      </c>
      <c r="G29" s="354">
        <f t="shared" si="2"/>
        <v>0</v>
      </c>
      <c r="H29" s="482">
        <f t="shared" si="0"/>
        <v>0</v>
      </c>
      <c r="I29" s="355">
        <f t="shared" si="1"/>
        <v>0</v>
      </c>
      <c r="J29" s="367"/>
      <c r="K29" s="367"/>
      <c r="L29" s="459"/>
      <c r="M29" s="459"/>
      <c r="N29" s="459"/>
      <c r="O29" s="453"/>
      <c r="P29" s="63"/>
    </row>
    <row r="30" spans="2:17" s="25" customFormat="1" ht="18" customHeight="1" x14ac:dyDescent="0.25">
      <c r="B30" s="319" t="s">
        <v>323</v>
      </c>
      <c r="C30" s="328"/>
      <c r="D30" s="414">
        <v>0</v>
      </c>
      <c r="E30" s="481">
        <v>0</v>
      </c>
      <c r="F30" s="417">
        <v>0</v>
      </c>
      <c r="G30" s="419">
        <v>0</v>
      </c>
      <c r="H30" s="475">
        <f t="shared" si="0"/>
        <v>0</v>
      </c>
      <c r="I30" s="394">
        <f t="shared" si="1"/>
        <v>0</v>
      </c>
      <c r="J30" s="367"/>
      <c r="K30" s="367"/>
      <c r="L30" s="459"/>
      <c r="M30" s="459"/>
      <c r="N30" s="459"/>
      <c r="O30" s="453"/>
      <c r="P30" s="409"/>
    </row>
    <row r="31" spans="2:17" s="25" customFormat="1" ht="18" customHeight="1" x14ac:dyDescent="0.25">
      <c r="B31" s="319" t="s">
        <v>324</v>
      </c>
      <c r="C31" s="328"/>
      <c r="D31" s="414">
        <v>0</v>
      </c>
      <c r="E31" s="481">
        <v>0</v>
      </c>
      <c r="F31" s="417">
        <v>0</v>
      </c>
      <c r="G31" s="419">
        <v>0</v>
      </c>
      <c r="H31" s="475">
        <f t="shared" si="0"/>
        <v>0</v>
      </c>
      <c r="I31" s="394">
        <f t="shared" si="1"/>
        <v>0</v>
      </c>
      <c r="J31" s="367"/>
      <c r="K31" s="367"/>
      <c r="L31" s="459"/>
      <c r="M31" s="459"/>
      <c r="N31" s="459"/>
      <c r="O31" s="453"/>
      <c r="P31" s="409"/>
    </row>
    <row r="32" spans="2:17" s="25" customFormat="1" ht="18" customHeight="1" x14ac:dyDescent="0.25">
      <c r="B32" s="319" t="s">
        <v>325</v>
      </c>
      <c r="C32" s="328"/>
      <c r="D32" s="414">
        <v>0</v>
      </c>
      <c r="E32" s="481">
        <v>0</v>
      </c>
      <c r="F32" s="417">
        <v>0</v>
      </c>
      <c r="G32" s="419">
        <v>0</v>
      </c>
      <c r="H32" s="475">
        <f t="shared" si="0"/>
        <v>0</v>
      </c>
      <c r="I32" s="394">
        <f t="shared" si="1"/>
        <v>0</v>
      </c>
      <c r="J32" s="367"/>
      <c r="K32" s="367"/>
      <c r="L32" s="459"/>
      <c r="M32" s="459"/>
      <c r="N32" s="459"/>
      <c r="O32" s="453"/>
      <c r="P32" s="409"/>
    </row>
    <row r="33" spans="2:22" s="25" customFormat="1" ht="18" customHeight="1" x14ac:dyDescent="0.25">
      <c r="B33" s="319" t="s">
        <v>326</v>
      </c>
      <c r="C33" s="328"/>
      <c r="D33" s="414">
        <v>0</v>
      </c>
      <c r="E33" s="481">
        <v>0</v>
      </c>
      <c r="F33" s="417">
        <v>0</v>
      </c>
      <c r="G33" s="419">
        <v>0</v>
      </c>
      <c r="H33" s="475">
        <f t="shared" si="0"/>
        <v>0</v>
      </c>
      <c r="I33" s="394">
        <f t="shared" si="1"/>
        <v>0</v>
      </c>
      <c r="J33" s="367"/>
      <c r="K33" s="367"/>
      <c r="L33" s="459"/>
      <c r="M33" s="459"/>
      <c r="N33" s="459"/>
      <c r="O33" s="453"/>
      <c r="P33" s="409"/>
    </row>
    <row r="34" spans="2:22" s="25" customFormat="1" ht="32.25" customHeight="1" x14ac:dyDescent="0.25">
      <c r="B34" s="319" t="s">
        <v>327</v>
      </c>
      <c r="C34" s="328"/>
      <c r="D34" s="414">
        <v>0</v>
      </c>
      <c r="E34" s="481">
        <v>0</v>
      </c>
      <c r="F34" s="417">
        <v>0</v>
      </c>
      <c r="G34" s="419">
        <v>0</v>
      </c>
      <c r="H34" s="475">
        <f t="shared" si="0"/>
        <v>0</v>
      </c>
      <c r="I34" s="394">
        <f t="shared" si="1"/>
        <v>0</v>
      </c>
      <c r="J34" s="367"/>
      <c r="K34" s="367"/>
      <c r="L34" s="459"/>
      <c r="M34" s="459"/>
      <c r="N34" s="459"/>
      <c r="O34" s="453"/>
      <c r="P34" s="409"/>
    </row>
    <row r="35" spans="2:22" ht="15.75" x14ac:dyDescent="0.2">
      <c r="B35" s="318" t="s">
        <v>328</v>
      </c>
      <c r="C35" s="327"/>
      <c r="D35" s="476">
        <f>SUM(D36:D40)</f>
        <v>0</v>
      </c>
      <c r="E35" s="480">
        <f t="shared" ref="E35:G35" si="3">SUM(E36:E40)</f>
        <v>0</v>
      </c>
      <c r="F35" s="476">
        <f t="shared" si="3"/>
        <v>0</v>
      </c>
      <c r="G35" s="354">
        <f t="shared" si="3"/>
        <v>0</v>
      </c>
      <c r="H35" s="482">
        <f t="shared" si="0"/>
        <v>0</v>
      </c>
      <c r="I35" s="355">
        <f t="shared" si="1"/>
        <v>0</v>
      </c>
      <c r="J35" s="367"/>
      <c r="K35" s="367"/>
      <c r="L35" s="459"/>
      <c r="M35" s="459"/>
      <c r="N35" s="459"/>
      <c r="O35" s="453"/>
      <c r="P35" s="63"/>
    </row>
    <row r="36" spans="2:22" s="25" customFormat="1" ht="18" customHeight="1" x14ac:dyDescent="0.25">
      <c r="B36" s="319" t="s">
        <v>301</v>
      </c>
      <c r="C36" s="328"/>
      <c r="D36" s="414">
        <v>0</v>
      </c>
      <c r="E36" s="481">
        <v>0</v>
      </c>
      <c r="F36" s="417">
        <v>0</v>
      </c>
      <c r="G36" s="419">
        <v>0</v>
      </c>
      <c r="H36" s="475">
        <f>D36+F36</f>
        <v>0</v>
      </c>
      <c r="I36" s="394">
        <f t="shared" si="1"/>
        <v>0</v>
      </c>
      <c r="J36" s="367"/>
      <c r="K36" s="367"/>
      <c r="L36" s="459"/>
      <c r="M36" s="459"/>
      <c r="N36" s="459"/>
      <c r="O36" s="453"/>
      <c r="P36" s="409"/>
    </row>
    <row r="37" spans="2:22" s="25" customFormat="1" ht="18" customHeight="1" x14ac:dyDescent="0.25">
      <c r="B37" s="319" t="s">
        <v>302</v>
      </c>
      <c r="C37" s="328"/>
      <c r="D37" s="414">
        <v>0</v>
      </c>
      <c r="E37" s="481">
        <v>0</v>
      </c>
      <c r="F37" s="417">
        <v>0</v>
      </c>
      <c r="G37" s="419">
        <v>0</v>
      </c>
      <c r="H37" s="475">
        <f t="shared" si="0"/>
        <v>0</v>
      </c>
      <c r="I37" s="394">
        <f t="shared" si="1"/>
        <v>0</v>
      </c>
      <c r="J37" s="367"/>
      <c r="K37" s="367"/>
      <c r="L37" s="459"/>
      <c r="M37" s="459"/>
      <c r="N37" s="459"/>
      <c r="O37" s="453"/>
      <c r="P37" s="409"/>
    </row>
    <row r="38" spans="2:22" ht="23.25" customHeight="1" x14ac:dyDescent="0.2">
      <c r="B38" s="319" t="s">
        <v>303</v>
      </c>
      <c r="C38" s="328"/>
      <c r="D38" s="414">
        <v>0</v>
      </c>
      <c r="E38" s="481">
        <v>0</v>
      </c>
      <c r="F38" s="417">
        <v>0</v>
      </c>
      <c r="G38" s="420">
        <v>0</v>
      </c>
      <c r="H38" s="475">
        <f t="shared" si="0"/>
        <v>0</v>
      </c>
      <c r="I38" s="394">
        <f t="shared" si="1"/>
        <v>0</v>
      </c>
      <c r="J38" s="367"/>
      <c r="K38" s="367"/>
      <c r="L38" s="459"/>
      <c r="M38" s="459"/>
      <c r="N38" s="459"/>
      <c r="O38" s="453"/>
      <c r="P38" s="63"/>
    </row>
    <row r="39" spans="2:22" s="25" customFormat="1" ht="18" customHeight="1" x14ac:dyDescent="0.25">
      <c r="B39" s="319" t="s">
        <v>304</v>
      </c>
      <c r="C39" s="328"/>
      <c r="D39" s="421">
        <v>0</v>
      </c>
      <c r="E39" s="481">
        <v>0</v>
      </c>
      <c r="F39" s="417">
        <v>0</v>
      </c>
      <c r="G39" s="419">
        <v>0</v>
      </c>
      <c r="H39" s="475">
        <f t="shared" si="0"/>
        <v>0</v>
      </c>
      <c r="I39" s="394">
        <f t="shared" si="1"/>
        <v>0</v>
      </c>
      <c r="J39" s="367"/>
      <c r="K39" s="367"/>
      <c r="L39" s="459"/>
      <c r="M39" s="459"/>
      <c r="N39" s="459"/>
      <c r="O39" s="453"/>
      <c r="P39" s="409"/>
    </row>
    <row r="40" spans="2:22" ht="23.25" customHeight="1" x14ac:dyDescent="0.2">
      <c r="B40" s="319" t="s">
        <v>305</v>
      </c>
      <c r="C40" s="328"/>
      <c r="D40" s="422">
        <v>0</v>
      </c>
      <c r="E40" s="481">
        <v>0</v>
      </c>
      <c r="F40" s="417">
        <v>0</v>
      </c>
      <c r="G40" s="419">
        <v>0</v>
      </c>
      <c r="H40" s="475">
        <f t="shared" si="0"/>
        <v>0</v>
      </c>
      <c r="I40" s="394">
        <f t="shared" si="1"/>
        <v>0</v>
      </c>
      <c r="J40" s="367"/>
      <c r="K40" s="367"/>
      <c r="L40" s="459"/>
      <c r="M40" s="459"/>
      <c r="N40" s="459"/>
      <c r="O40" s="453"/>
      <c r="P40" s="63"/>
    </row>
    <row r="41" spans="2:22" ht="15.75" x14ac:dyDescent="0.2">
      <c r="B41" s="318" t="s">
        <v>306</v>
      </c>
      <c r="C41" s="327"/>
      <c r="D41" s="476">
        <f>SUM(D42:D46)</f>
        <v>0</v>
      </c>
      <c r="E41" s="480">
        <f>SUM(E42:E46)</f>
        <v>0</v>
      </c>
      <c r="F41" s="476">
        <f>SUM(F42:F46)</f>
        <v>0</v>
      </c>
      <c r="G41" s="354">
        <f>SUM(G42:G46)</f>
        <v>0</v>
      </c>
      <c r="H41" s="482">
        <f t="shared" si="0"/>
        <v>0</v>
      </c>
      <c r="I41" s="355">
        <f t="shared" si="1"/>
        <v>0</v>
      </c>
      <c r="J41" s="367"/>
      <c r="K41" s="367"/>
      <c r="L41" s="459"/>
      <c r="M41" s="459"/>
      <c r="N41" s="459"/>
      <c r="O41" s="453"/>
      <c r="P41" s="63"/>
    </row>
    <row r="42" spans="2:22" ht="18" customHeight="1" x14ac:dyDescent="0.2">
      <c r="B42" s="319" t="s">
        <v>329</v>
      </c>
      <c r="C42" s="328"/>
      <c r="D42" s="414">
        <v>0</v>
      </c>
      <c r="E42" s="481">
        <v>0</v>
      </c>
      <c r="F42" s="417">
        <v>0</v>
      </c>
      <c r="G42" s="419">
        <v>0</v>
      </c>
      <c r="H42" s="475">
        <f t="shared" si="0"/>
        <v>0</v>
      </c>
      <c r="I42" s="394">
        <f t="shared" si="1"/>
        <v>0</v>
      </c>
      <c r="J42" s="367"/>
      <c r="K42" s="367"/>
      <c r="L42" s="459"/>
      <c r="M42" s="459"/>
      <c r="N42" s="459"/>
      <c r="O42" s="453"/>
      <c r="P42" s="63"/>
    </row>
    <row r="43" spans="2:22" ht="18" customHeight="1" x14ac:dyDescent="0.2">
      <c r="B43" s="319" t="s">
        <v>330</v>
      </c>
      <c r="C43" s="328"/>
      <c r="D43" s="423">
        <v>0</v>
      </c>
      <c r="E43" s="481">
        <v>0</v>
      </c>
      <c r="F43" s="425">
        <v>0</v>
      </c>
      <c r="G43" s="424">
        <v>0</v>
      </c>
      <c r="H43" s="475">
        <f t="shared" si="0"/>
        <v>0</v>
      </c>
      <c r="I43" s="394">
        <f t="shared" si="1"/>
        <v>0</v>
      </c>
      <c r="J43" s="367"/>
      <c r="K43" s="367"/>
      <c r="L43" s="459"/>
      <c r="M43" s="459"/>
      <c r="N43" s="459"/>
      <c r="O43" s="453"/>
      <c r="P43" s="63"/>
    </row>
    <row r="44" spans="2:22" x14ac:dyDescent="0.2">
      <c r="B44" s="319" t="s">
        <v>331</v>
      </c>
      <c r="C44" s="328"/>
      <c r="D44" s="414">
        <v>0</v>
      </c>
      <c r="E44" s="481">
        <v>0</v>
      </c>
      <c r="F44" s="417">
        <v>0</v>
      </c>
      <c r="G44" s="419">
        <v>0</v>
      </c>
      <c r="H44" s="475">
        <f t="shared" si="0"/>
        <v>0</v>
      </c>
      <c r="I44" s="394">
        <f t="shared" si="1"/>
        <v>0</v>
      </c>
      <c r="J44" s="367"/>
      <c r="K44" s="367"/>
      <c r="L44" s="459"/>
      <c r="M44" s="459"/>
      <c r="N44" s="459"/>
      <c r="O44" s="453"/>
      <c r="P44" s="63"/>
    </row>
    <row r="45" spans="2:22" ht="27.75" customHeight="1" x14ac:dyDescent="0.2">
      <c r="B45" s="319" t="s">
        <v>332</v>
      </c>
      <c r="C45" s="328"/>
      <c r="D45" s="413">
        <v>0</v>
      </c>
      <c r="E45" s="481">
        <v>0</v>
      </c>
      <c r="F45" s="416">
        <v>0</v>
      </c>
      <c r="G45" s="426">
        <v>0</v>
      </c>
      <c r="H45" s="475">
        <f t="shared" si="0"/>
        <v>0</v>
      </c>
      <c r="I45" s="394">
        <f t="shared" si="1"/>
        <v>0</v>
      </c>
      <c r="J45" s="367"/>
      <c r="K45" s="367"/>
      <c r="L45" s="459"/>
      <c r="M45" s="459"/>
      <c r="N45" s="459"/>
      <c r="O45" s="453"/>
      <c r="P45" s="63"/>
    </row>
    <row r="46" spans="2:22" ht="18" customHeight="1" x14ac:dyDescent="0.2">
      <c r="B46" s="319" t="s">
        <v>333</v>
      </c>
      <c r="C46" s="328"/>
      <c r="D46" s="414">
        <v>0</v>
      </c>
      <c r="E46" s="481">
        <v>0</v>
      </c>
      <c r="F46" s="417">
        <v>0</v>
      </c>
      <c r="G46" s="419">
        <v>0</v>
      </c>
      <c r="H46" s="475">
        <f t="shared" si="0"/>
        <v>0</v>
      </c>
      <c r="I46" s="394">
        <f t="shared" si="1"/>
        <v>0</v>
      </c>
      <c r="J46" s="367"/>
      <c r="K46" s="367"/>
      <c r="L46" s="459"/>
      <c r="M46" s="459"/>
      <c r="N46" s="459"/>
      <c r="O46" s="453"/>
      <c r="P46" s="63"/>
    </row>
    <row r="47" spans="2:22" ht="57.75" customHeight="1" x14ac:dyDescent="0.2">
      <c r="B47" s="385" t="s">
        <v>260</v>
      </c>
      <c r="C47" s="386"/>
      <c r="D47" s="479">
        <f>D48+D51</f>
        <v>0</v>
      </c>
      <c r="E47" s="478">
        <f t="shared" ref="E47:G47" si="4">E48+E51</f>
        <v>0</v>
      </c>
      <c r="F47" s="479">
        <f t="shared" si="4"/>
        <v>0</v>
      </c>
      <c r="G47" s="387">
        <f t="shared" si="4"/>
        <v>0</v>
      </c>
      <c r="H47" s="479">
        <f t="shared" si="0"/>
        <v>0</v>
      </c>
      <c r="I47" s="389">
        <f t="shared" si="1"/>
        <v>0</v>
      </c>
      <c r="J47" s="367"/>
      <c r="K47" s="367"/>
      <c r="L47" s="459"/>
      <c r="M47" s="30"/>
      <c r="N47" s="459"/>
      <c r="O47" s="453"/>
      <c r="P47" s="63"/>
      <c r="Q47" s="30"/>
      <c r="R47" s="31"/>
      <c r="S47" s="31"/>
      <c r="T47" s="30"/>
      <c r="U47" s="30"/>
      <c r="V47" s="32"/>
    </row>
    <row r="48" spans="2:22" ht="15.75" x14ac:dyDescent="0.2">
      <c r="B48" s="322" t="s">
        <v>307</v>
      </c>
      <c r="C48" s="364"/>
      <c r="D48" s="476">
        <f>SUM(D49:D50)</f>
        <v>0</v>
      </c>
      <c r="E48" s="480">
        <f>SUM(E49:E50)</f>
        <v>0</v>
      </c>
      <c r="F48" s="476">
        <f>SUM(F49:F50)</f>
        <v>0</v>
      </c>
      <c r="G48" s="354">
        <f>SUM(G49:G50)</f>
        <v>0</v>
      </c>
      <c r="H48" s="482">
        <f t="shared" si="0"/>
        <v>0</v>
      </c>
      <c r="I48" s="355">
        <f t="shared" si="1"/>
        <v>0</v>
      </c>
      <c r="J48" s="367"/>
      <c r="K48" s="367"/>
      <c r="L48" s="459"/>
      <c r="M48" s="459"/>
      <c r="N48" s="459"/>
      <c r="O48" s="453"/>
      <c r="P48" s="63"/>
      <c r="Q48" s="30"/>
      <c r="R48" s="31"/>
      <c r="S48" s="31"/>
      <c r="T48" s="30"/>
      <c r="U48" s="30"/>
      <c r="V48" s="32"/>
    </row>
    <row r="49" spans="2:26" ht="18.75" customHeight="1" x14ac:dyDescent="0.2">
      <c r="B49" s="319" t="s">
        <v>334</v>
      </c>
      <c r="C49" s="328"/>
      <c r="D49" s="414">
        <v>0</v>
      </c>
      <c r="E49" s="481">
        <v>0</v>
      </c>
      <c r="F49" s="414">
        <v>0</v>
      </c>
      <c r="G49" s="415">
        <v>0</v>
      </c>
      <c r="H49" s="475">
        <f t="shared" si="0"/>
        <v>0</v>
      </c>
      <c r="I49" s="394">
        <f t="shared" si="1"/>
        <v>0</v>
      </c>
      <c r="J49" s="367"/>
      <c r="K49" s="367"/>
      <c r="L49" s="459"/>
      <c r="M49" s="459"/>
      <c r="N49" s="459"/>
      <c r="O49" s="453"/>
      <c r="P49" s="63"/>
      <c r="Q49" s="30"/>
      <c r="R49" s="31"/>
      <c r="S49" s="31"/>
      <c r="T49" s="30"/>
      <c r="U49" s="30"/>
      <c r="V49" s="32"/>
    </row>
    <row r="50" spans="2:26" ht="15.75" x14ac:dyDescent="0.25">
      <c r="B50" s="321" t="s">
        <v>335</v>
      </c>
      <c r="C50" s="328"/>
      <c r="D50" s="414">
        <v>0</v>
      </c>
      <c r="E50" s="481">
        <v>0</v>
      </c>
      <c r="F50" s="414">
        <v>0</v>
      </c>
      <c r="G50" s="415">
        <v>0</v>
      </c>
      <c r="H50" s="475">
        <f t="shared" si="0"/>
        <v>0</v>
      </c>
      <c r="I50" s="394">
        <f t="shared" si="1"/>
        <v>0</v>
      </c>
      <c r="J50" s="367"/>
      <c r="K50" s="367"/>
      <c r="L50" s="459"/>
      <c r="M50" s="459"/>
      <c r="N50" s="459"/>
      <c r="O50" s="453"/>
      <c r="P50" s="409"/>
      <c r="Q50" s="30"/>
      <c r="R50" s="31"/>
      <c r="S50" s="31"/>
      <c r="T50" s="30"/>
      <c r="U50" s="30"/>
      <c r="V50" s="32"/>
    </row>
    <row r="51" spans="2:26" ht="15.75" x14ac:dyDescent="0.2">
      <c r="B51" s="365" t="s">
        <v>308</v>
      </c>
      <c r="C51" s="364"/>
      <c r="D51" s="476">
        <f>SUM(D52:D53)</f>
        <v>0</v>
      </c>
      <c r="E51" s="480">
        <f>SUM(E52:E53)</f>
        <v>0</v>
      </c>
      <c r="F51" s="476">
        <f>SUM(F52:F53)</f>
        <v>0</v>
      </c>
      <c r="G51" s="354">
        <f>SUM(G52:G53)</f>
        <v>0</v>
      </c>
      <c r="H51" s="482">
        <f t="shared" si="0"/>
        <v>0</v>
      </c>
      <c r="I51" s="355">
        <f t="shared" si="1"/>
        <v>0</v>
      </c>
      <c r="J51" s="367"/>
      <c r="K51" s="367"/>
      <c r="L51" s="459"/>
      <c r="M51" s="459"/>
      <c r="N51" s="459"/>
      <c r="O51" s="453"/>
      <c r="P51" s="63"/>
      <c r="Q51" s="30"/>
      <c r="R51" s="31"/>
      <c r="S51" s="31"/>
      <c r="T51" s="30"/>
      <c r="U51" s="30"/>
      <c r="V51" s="32"/>
    </row>
    <row r="52" spans="2:26" ht="18.75" customHeight="1" x14ac:dyDescent="0.2">
      <c r="B52" s="319" t="s">
        <v>309</v>
      </c>
      <c r="C52" s="328"/>
      <c r="D52" s="414">
        <v>0</v>
      </c>
      <c r="E52" s="481">
        <v>0</v>
      </c>
      <c r="F52" s="417">
        <v>0</v>
      </c>
      <c r="G52" s="419">
        <v>0</v>
      </c>
      <c r="H52" s="475">
        <f t="shared" si="0"/>
        <v>0</v>
      </c>
      <c r="I52" s="394">
        <f t="shared" si="1"/>
        <v>0</v>
      </c>
      <c r="J52" s="367"/>
      <c r="K52" s="367"/>
      <c r="L52" s="459"/>
      <c r="M52" s="459"/>
      <c r="N52" s="459"/>
      <c r="O52" s="453"/>
      <c r="P52" s="63"/>
      <c r="Q52" s="30"/>
      <c r="R52" s="31"/>
      <c r="S52" s="31"/>
      <c r="T52" s="30"/>
      <c r="U52" s="30"/>
      <c r="V52" s="32"/>
    </row>
    <row r="53" spans="2:26" ht="17.100000000000001" customHeight="1" x14ac:dyDescent="0.2">
      <c r="B53" s="319" t="s">
        <v>310</v>
      </c>
      <c r="C53" s="328"/>
      <c r="D53" s="414">
        <v>0</v>
      </c>
      <c r="E53" s="481">
        <v>0</v>
      </c>
      <c r="F53" s="417">
        <v>0</v>
      </c>
      <c r="G53" s="419">
        <v>0</v>
      </c>
      <c r="H53" s="475">
        <f t="shared" si="0"/>
        <v>0</v>
      </c>
      <c r="I53" s="394">
        <f t="shared" si="1"/>
        <v>0</v>
      </c>
      <c r="J53" s="367"/>
      <c r="K53" s="367"/>
      <c r="L53" s="459"/>
      <c r="M53" s="459"/>
      <c r="N53" s="459"/>
      <c r="O53" s="453"/>
      <c r="P53" s="63"/>
      <c r="Q53" s="30"/>
      <c r="R53" s="31"/>
      <c r="S53" s="31"/>
      <c r="T53" s="30"/>
      <c r="U53" s="30"/>
      <c r="V53" s="32"/>
    </row>
    <row r="54" spans="2:26" ht="57.75" customHeight="1" x14ac:dyDescent="0.2">
      <c r="B54" s="385" t="s">
        <v>261</v>
      </c>
      <c r="C54" s="386"/>
      <c r="D54" s="479">
        <f>D55+D61+D63+D66</f>
        <v>0</v>
      </c>
      <c r="E54" s="478">
        <f>E55+E61+E63+E66</f>
        <v>0</v>
      </c>
      <c r="F54" s="479">
        <f>F55+F61+F63+F66</f>
        <v>0</v>
      </c>
      <c r="G54" s="387">
        <f>G55+G61+G63+G66</f>
        <v>0</v>
      </c>
      <c r="H54" s="479">
        <f t="shared" si="0"/>
        <v>0</v>
      </c>
      <c r="I54" s="389">
        <f t="shared" si="1"/>
        <v>0</v>
      </c>
      <c r="J54" s="367"/>
      <c r="K54" s="367"/>
      <c r="L54" s="459"/>
      <c r="M54" s="30"/>
      <c r="N54" s="459"/>
      <c r="O54" s="453"/>
      <c r="P54" s="63"/>
      <c r="Q54" s="30"/>
      <c r="R54" s="31"/>
      <c r="S54" s="31"/>
      <c r="T54" s="30"/>
      <c r="U54" s="30"/>
      <c r="V54" s="32"/>
    </row>
    <row r="55" spans="2:26" ht="15.75" x14ac:dyDescent="0.2">
      <c r="B55" s="320" t="s">
        <v>311</v>
      </c>
      <c r="C55" s="329"/>
      <c r="D55" s="483">
        <f>D56+D58</f>
        <v>0</v>
      </c>
      <c r="E55" s="484">
        <f>E56+E58</f>
        <v>0</v>
      </c>
      <c r="F55" s="483">
        <f>F56+F58</f>
        <v>0</v>
      </c>
      <c r="G55" s="353">
        <f>G56+G58</f>
        <v>0</v>
      </c>
      <c r="H55" s="485">
        <f t="shared" si="0"/>
        <v>0</v>
      </c>
      <c r="I55" s="395">
        <f t="shared" si="1"/>
        <v>0</v>
      </c>
      <c r="J55" s="367"/>
      <c r="K55" s="367"/>
      <c r="L55" s="459"/>
      <c r="M55" s="459"/>
      <c r="N55" s="459"/>
      <c r="O55" s="453"/>
      <c r="P55" s="63"/>
      <c r="Q55" s="30"/>
      <c r="R55" s="31"/>
      <c r="S55" s="31"/>
      <c r="T55" s="30"/>
      <c r="U55" s="30"/>
      <c r="V55" s="32"/>
    </row>
    <row r="56" spans="2:26" ht="15.75" x14ac:dyDescent="0.2">
      <c r="B56" s="322" t="s">
        <v>336</v>
      </c>
      <c r="C56" s="327"/>
      <c r="D56" s="476">
        <f>SUM(D57:D57)</f>
        <v>0</v>
      </c>
      <c r="E56" s="480">
        <f>SUM(E57:E57)</f>
        <v>0</v>
      </c>
      <c r="F56" s="476">
        <f>SUM(F57:F57)</f>
        <v>0</v>
      </c>
      <c r="G56" s="354">
        <f>SUM(G57:G57)</f>
        <v>0</v>
      </c>
      <c r="H56" s="476">
        <f t="shared" si="0"/>
        <v>0</v>
      </c>
      <c r="I56" s="355">
        <f t="shared" si="1"/>
        <v>0</v>
      </c>
      <c r="J56" s="367"/>
      <c r="K56" s="367"/>
      <c r="L56" s="459"/>
      <c r="M56" s="459"/>
      <c r="N56" s="459"/>
      <c r="O56" s="453"/>
      <c r="P56" s="63"/>
      <c r="Q56" s="30"/>
      <c r="R56" s="31"/>
      <c r="S56" s="31"/>
      <c r="T56" s="30"/>
      <c r="U56" s="30"/>
      <c r="V56" s="32"/>
    </row>
    <row r="57" spans="2:26" ht="18.75" customHeight="1" x14ac:dyDescent="0.2">
      <c r="B57" s="323" t="s">
        <v>285</v>
      </c>
      <c r="C57" s="328"/>
      <c r="D57" s="414">
        <v>0</v>
      </c>
      <c r="E57" s="481">
        <v>0</v>
      </c>
      <c r="F57" s="414">
        <v>0</v>
      </c>
      <c r="G57" s="415">
        <v>0</v>
      </c>
      <c r="H57" s="475">
        <f t="shared" si="0"/>
        <v>0</v>
      </c>
      <c r="I57" s="394">
        <f t="shared" si="1"/>
        <v>0</v>
      </c>
      <c r="J57" s="367"/>
      <c r="K57" s="367"/>
      <c r="L57" s="459"/>
      <c r="M57" s="459"/>
      <c r="N57" s="459"/>
      <c r="O57" s="453"/>
      <c r="P57" s="63"/>
      <c r="Q57" s="30"/>
      <c r="R57" s="31"/>
      <c r="S57" s="31"/>
      <c r="T57" s="30"/>
      <c r="U57" s="30"/>
      <c r="V57" s="32"/>
    </row>
    <row r="58" spans="2:26" ht="15.75" x14ac:dyDescent="0.2">
      <c r="B58" s="322" t="s">
        <v>337</v>
      </c>
      <c r="C58" s="327"/>
      <c r="D58" s="476">
        <f>SUM(D59:D60)</f>
        <v>0</v>
      </c>
      <c r="E58" s="480">
        <f>SUM(E59:E60)</f>
        <v>0</v>
      </c>
      <c r="F58" s="476">
        <f>SUM(F59:F60)</f>
        <v>0</v>
      </c>
      <c r="G58" s="354">
        <f>SUM(G59:G60)</f>
        <v>0</v>
      </c>
      <c r="H58" s="476">
        <f t="shared" si="0"/>
        <v>0</v>
      </c>
      <c r="I58" s="355">
        <f t="shared" si="1"/>
        <v>0</v>
      </c>
      <c r="J58" s="367"/>
      <c r="K58" s="367"/>
      <c r="L58" s="459"/>
      <c r="M58" s="459"/>
      <c r="N58" s="459"/>
      <c r="O58" s="453"/>
      <c r="P58" s="63"/>
      <c r="Q58" s="30"/>
      <c r="R58" s="31"/>
      <c r="S58" s="31"/>
      <c r="T58" s="30"/>
      <c r="U58" s="30"/>
      <c r="V58" s="32"/>
    </row>
    <row r="59" spans="2:26" ht="18.75" customHeight="1" x14ac:dyDescent="0.2">
      <c r="B59" s="323" t="s">
        <v>284</v>
      </c>
      <c r="C59" s="328"/>
      <c r="D59" s="414">
        <v>0</v>
      </c>
      <c r="E59" s="481">
        <v>0</v>
      </c>
      <c r="F59" s="414">
        <v>0</v>
      </c>
      <c r="G59" s="415">
        <v>0</v>
      </c>
      <c r="H59" s="475">
        <f t="shared" si="0"/>
        <v>0</v>
      </c>
      <c r="I59" s="394">
        <v>0</v>
      </c>
      <c r="J59" s="367"/>
      <c r="K59" s="367"/>
      <c r="L59" s="459"/>
      <c r="M59" s="459"/>
      <c r="N59" s="459"/>
      <c r="O59" s="453"/>
      <c r="P59" s="63"/>
      <c r="Q59" s="30"/>
      <c r="R59" s="31"/>
      <c r="S59" s="31"/>
      <c r="T59" s="30"/>
      <c r="U59" s="30"/>
      <c r="V59" s="32"/>
    </row>
    <row r="60" spans="2:26" s="357" customFormat="1" ht="18.600000000000001" customHeight="1" x14ac:dyDescent="0.2">
      <c r="B60" s="359" t="s">
        <v>312</v>
      </c>
      <c r="C60" s="360"/>
      <c r="D60" s="414">
        <v>0</v>
      </c>
      <c r="E60" s="481">
        <v>0</v>
      </c>
      <c r="F60" s="414">
        <v>0</v>
      </c>
      <c r="G60" s="415">
        <v>0</v>
      </c>
      <c r="H60" s="475">
        <f t="shared" si="0"/>
        <v>0</v>
      </c>
      <c r="I60" s="394">
        <f t="shared" si="1"/>
        <v>0</v>
      </c>
      <c r="J60" s="367"/>
      <c r="K60" s="367"/>
      <c r="L60" s="459"/>
      <c r="M60" s="459"/>
      <c r="N60" s="459"/>
      <c r="O60" s="453"/>
      <c r="P60" s="410"/>
      <c r="Q60" s="361"/>
      <c r="R60" s="362"/>
      <c r="S60" s="362"/>
      <c r="T60" s="361"/>
      <c r="U60" s="361"/>
      <c r="V60" s="363"/>
    </row>
    <row r="61" spans="2:26" ht="15.75" x14ac:dyDescent="0.2">
      <c r="B61" s="320" t="s">
        <v>287</v>
      </c>
      <c r="C61" s="329"/>
      <c r="D61" s="483">
        <f>+D62</f>
        <v>0</v>
      </c>
      <c r="E61" s="484">
        <f>E62</f>
        <v>0</v>
      </c>
      <c r="F61" s="483">
        <f>F62</f>
        <v>0</v>
      </c>
      <c r="G61" s="353">
        <f>G62</f>
        <v>0</v>
      </c>
      <c r="H61" s="485">
        <f t="shared" si="0"/>
        <v>0</v>
      </c>
      <c r="I61" s="395">
        <f t="shared" si="1"/>
        <v>0</v>
      </c>
      <c r="J61" s="367"/>
      <c r="K61" s="367"/>
      <c r="L61" s="459"/>
      <c r="M61" s="459"/>
      <c r="N61" s="459"/>
      <c r="O61" s="453"/>
      <c r="P61" s="63"/>
      <c r="Q61" s="30"/>
      <c r="R61" s="31"/>
      <c r="S61" s="31"/>
      <c r="T61" s="30"/>
      <c r="U61" s="30"/>
      <c r="V61" s="32"/>
    </row>
    <row r="62" spans="2:26" ht="15.75" x14ac:dyDescent="0.2">
      <c r="B62" s="323" t="s">
        <v>286</v>
      </c>
      <c r="C62" s="328"/>
      <c r="D62" s="414">
        <v>0</v>
      </c>
      <c r="E62" s="481">
        <v>0</v>
      </c>
      <c r="F62" s="414">
        <v>0</v>
      </c>
      <c r="G62" s="415">
        <v>0</v>
      </c>
      <c r="H62" s="475">
        <f t="shared" si="0"/>
        <v>0</v>
      </c>
      <c r="I62" s="394">
        <f t="shared" si="1"/>
        <v>0</v>
      </c>
      <c r="J62" s="367"/>
      <c r="K62" s="367"/>
      <c r="L62" s="459"/>
      <c r="M62" s="459"/>
      <c r="N62" s="459"/>
      <c r="O62" s="453"/>
      <c r="P62" s="63"/>
      <c r="R62" s="51"/>
      <c r="S62" s="51"/>
      <c r="T62" s="52"/>
      <c r="U62" s="52" t="s">
        <v>0</v>
      </c>
      <c r="V62" s="52"/>
      <c r="X62" s="53"/>
      <c r="Y62" s="54"/>
      <c r="Z62" s="55"/>
    </row>
    <row r="63" spans="2:26" ht="15.75" x14ac:dyDescent="0.2">
      <c r="B63" s="320" t="s">
        <v>288</v>
      </c>
      <c r="C63" s="329"/>
      <c r="D63" s="483">
        <f>SUM(D64:D65)</f>
        <v>0</v>
      </c>
      <c r="E63" s="484">
        <f>SUM(E64:E65)</f>
        <v>0</v>
      </c>
      <c r="F63" s="483">
        <f>SUM(F64:F65)</f>
        <v>0</v>
      </c>
      <c r="G63" s="353">
        <f>SUM(G64:G65)</f>
        <v>0</v>
      </c>
      <c r="H63" s="485">
        <f t="shared" si="0"/>
        <v>0</v>
      </c>
      <c r="I63" s="395">
        <f t="shared" si="1"/>
        <v>0</v>
      </c>
      <c r="J63" s="367"/>
      <c r="K63" s="367"/>
      <c r="L63" s="459"/>
      <c r="M63" s="459"/>
      <c r="N63" s="459"/>
      <c r="O63" s="453"/>
      <c r="P63" s="63"/>
      <c r="R63" s="29"/>
      <c r="S63" s="501"/>
      <c r="T63" s="56"/>
      <c r="U63" s="36"/>
      <c r="V63" s="501"/>
      <c r="X63" s="56"/>
      <c r="Y63" s="27"/>
      <c r="Z63" s="28"/>
    </row>
    <row r="64" spans="2:26" ht="20.25" x14ac:dyDescent="0.2">
      <c r="B64" s="324" t="s">
        <v>289</v>
      </c>
      <c r="C64" s="328"/>
      <c r="D64" s="414">
        <v>0</v>
      </c>
      <c r="E64" s="481">
        <v>0</v>
      </c>
      <c r="F64" s="417">
        <v>0</v>
      </c>
      <c r="G64" s="419">
        <v>0</v>
      </c>
      <c r="H64" s="475">
        <f t="shared" si="0"/>
        <v>0</v>
      </c>
      <c r="I64" s="394">
        <f t="shared" si="1"/>
        <v>0</v>
      </c>
      <c r="J64" s="367"/>
      <c r="K64" s="367"/>
      <c r="L64" s="459"/>
      <c r="M64" s="459"/>
      <c r="N64" s="459"/>
      <c r="O64" s="453"/>
      <c r="P64" s="63"/>
      <c r="R64" s="29"/>
      <c r="S64" s="502"/>
      <c r="T64" s="57"/>
      <c r="U64" s="36"/>
      <c r="V64" s="502"/>
      <c r="X64" s="57"/>
      <c r="Y64" s="27"/>
      <c r="Z64" s="28"/>
    </row>
    <row r="65" spans="2:18" ht="15.75" x14ac:dyDescent="0.2">
      <c r="B65" s="324" t="s">
        <v>290</v>
      </c>
      <c r="C65" s="328"/>
      <c r="D65" s="414">
        <v>0</v>
      </c>
      <c r="E65" s="481">
        <v>0</v>
      </c>
      <c r="F65" s="414">
        <v>0</v>
      </c>
      <c r="G65" s="419">
        <v>0</v>
      </c>
      <c r="H65" s="475">
        <f t="shared" si="0"/>
        <v>0</v>
      </c>
      <c r="I65" s="394">
        <f t="shared" si="1"/>
        <v>0</v>
      </c>
      <c r="J65" s="367"/>
      <c r="K65" s="367"/>
      <c r="L65" s="459"/>
      <c r="M65" s="459"/>
      <c r="N65" s="459"/>
      <c r="O65" s="453"/>
      <c r="P65" s="63"/>
      <c r="Q65" s="51"/>
      <c r="R65" s="36"/>
    </row>
    <row r="66" spans="2:18" ht="15.75" x14ac:dyDescent="0.2">
      <c r="B66" s="320" t="s">
        <v>292</v>
      </c>
      <c r="C66" s="329"/>
      <c r="D66" s="483">
        <f>SUM(D67:D80)</f>
        <v>0</v>
      </c>
      <c r="E66" s="484">
        <f>SUM(E67:E68)</f>
        <v>0</v>
      </c>
      <c r="F66" s="483">
        <f>SUM(F67:F68)</f>
        <v>0</v>
      </c>
      <c r="G66" s="353">
        <f>SUM(G67:G68)</f>
        <v>0</v>
      </c>
      <c r="H66" s="485">
        <f t="shared" si="0"/>
        <v>0</v>
      </c>
      <c r="I66" s="395">
        <f t="shared" si="1"/>
        <v>0</v>
      </c>
      <c r="J66" s="367"/>
      <c r="K66" s="367"/>
      <c r="L66" s="459"/>
      <c r="M66" s="459"/>
      <c r="N66" s="459"/>
      <c r="O66" s="453"/>
      <c r="P66" s="5"/>
      <c r="Q66" s="29"/>
      <c r="R66" s="36"/>
    </row>
    <row r="67" spans="2:18" ht="15.75" x14ac:dyDescent="0.2">
      <c r="B67" s="325" t="s">
        <v>291</v>
      </c>
      <c r="C67" s="328"/>
      <c r="D67" s="414">
        <v>0</v>
      </c>
      <c r="E67" s="481">
        <v>0</v>
      </c>
      <c r="F67" s="414">
        <v>0</v>
      </c>
      <c r="G67" s="419">
        <v>0</v>
      </c>
      <c r="H67" s="474">
        <f t="shared" si="0"/>
        <v>0</v>
      </c>
      <c r="I67" s="394">
        <f t="shared" si="1"/>
        <v>0</v>
      </c>
      <c r="J67" s="367"/>
      <c r="K67" s="367"/>
      <c r="L67" s="459"/>
      <c r="M67" s="459"/>
      <c r="N67" s="459"/>
      <c r="O67" s="453"/>
      <c r="P67" s="5"/>
      <c r="Q67" s="29"/>
      <c r="R67" s="36"/>
    </row>
    <row r="68" spans="2:18" ht="15.75" x14ac:dyDescent="0.2">
      <c r="B68" s="325" t="s">
        <v>293</v>
      </c>
      <c r="C68" s="328"/>
      <c r="D68" s="414">
        <v>0</v>
      </c>
      <c r="E68" s="481">
        <v>0</v>
      </c>
      <c r="F68" s="414">
        <v>0</v>
      </c>
      <c r="G68" s="419">
        <v>0</v>
      </c>
      <c r="H68" s="474">
        <f>D68+F68</f>
        <v>0</v>
      </c>
      <c r="I68" s="394">
        <f t="shared" si="1"/>
        <v>0</v>
      </c>
      <c r="J68" s="367"/>
      <c r="K68" s="367"/>
      <c r="L68" s="459"/>
      <c r="M68" s="459"/>
      <c r="N68" s="459"/>
      <c r="O68" s="453"/>
      <c r="P68" s="5"/>
      <c r="Q68" s="29"/>
      <c r="R68" s="36"/>
    </row>
    <row r="69" spans="2:18" ht="57.75" customHeight="1" x14ac:dyDescent="0.2">
      <c r="B69" s="385" t="s">
        <v>313</v>
      </c>
      <c r="C69" s="386"/>
      <c r="D69" s="486">
        <f t="shared" ref="D69:H69" si="5">SUM(D70:D79)</f>
        <v>0</v>
      </c>
      <c r="E69" s="478">
        <f>SUM(E70:E87)</f>
        <v>0</v>
      </c>
      <c r="F69" s="486">
        <f t="shared" si="5"/>
        <v>0</v>
      </c>
      <c r="G69" s="387">
        <f>SUM(G70:G87)</f>
        <v>0</v>
      </c>
      <c r="H69" s="388">
        <f t="shared" si="5"/>
        <v>0</v>
      </c>
      <c r="I69" s="384">
        <f>SUM(I70:I87)</f>
        <v>0</v>
      </c>
      <c r="J69" s="367"/>
      <c r="K69" s="367"/>
      <c r="L69" s="459"/>
      <c r="M69" s="30"/>
      <c r="N69" s="459"/>
      <c r="O69" s="453"/>
      <c r="P69" s="5"/>
      <c r="Q69" s="29"/>
      <c r="R69" s="36"/>
    </row>
    <row r="70" spans="2:18" ht="15.75" x14ac:dyDescent="0.2">
      <c r="B70" s="325" t="s">
        <v>266</v>
      </c>
      <c r="C70" s="328"/>
      <c r="D70" s="373"/>
      <c r="E70" s="487">
        <v>0</v>
      </c>
      <c r="F70" s="373"/>
      <c r="G70" s="419">
        <v>0</v>
      </c>
      <c r="H70" s="376">
        <v>0</v>
      </c>
      <c r="I70" s="397">
        <f>(E70+(G70*$C$16))*C70</f>
        <v>0</v>
      </c>
      <c r="J70" s="367"/>
      <c r="K70" s="367"/>
      <c r="L70" s="459"/>
      <c r="M70" s="459"/>
      <c r="N70" s="459"/>
      <c r="O70" s="465"/>
      <c r="P70" s="5"/>
      <c r="Q70" s="29"/>
      <c r="R70" s="36"/>
    </row>
    <row r="71" spans="2:18" ht="15.75" x14ac:dyDescent="0.2">
      <c r="B71" s="325" t="s">
        <v>267</v>
      </c>
      <c r="C71" s="328"/>
      <c r="D71" s="373"/>
      <c r="E71" s="487">
        <v>0</v>
      </c>
      <c r="F71" s="373"/>
      <c r="G71" s="419">
        <v>0</v>
      </c>
      <c r="H71" s="376">
        <v>0</v>
      </c>
      <c r="I71" s="397">
        <f>(E71+(G71*$C$16))*C71</f>
        <v>0</v>
      </c>
      <c r="J71" s="367"/>
      <c r="K71" s="367"/>
      <c r="L71" s="459"/>
      <c r="M71" s="459"/>
      <c r="N71" s="459"/>
      <c r="O71" s="465"/>
      <c r="P71" s="5"/>
      <c r="Q71" s="29"/>
      <c r="R71" s="36"/>
    </row>
    <row r="72" spans="2:18" ht="15.75" x14ac:dyDescent="0.2">
      <c r="B72" s="325" t="s">
        <v>268</v>
      </c>
      <c r="C72" s="328"/>
      <c r="D72" s="373"/>
      <c r="E72" s="487">
        <v>0</v>
      </c>
      <c r="F72" s="373"/>
      <c r="G72" s="419">
        <v>0</v>
      </c>
      <c r="H72" s="376">
        <v>0</v>
      </c>
      <c r="I72" s="397">
        <f t="shared" ref="I72:I87" si="6">(E72+(G72*$C$16))*C72</f>
        <v>0</v>
      </c>
      <c r="J72" s="367"/>
      <c r="K72" s="367"/>
      <c r="L72" s="459"/>
      <c r="M72" s="459"/>
      <c r="N72" s="459"/>
      <c r="O72" s="465"/>
      <c r="P72" s="5"/>
      <c r="Q72" s="29"/>
      <c r="R72" s="36"/>
    </row>
    <row r="73" spans="2:18" ht="15.75" x14ac:dyDescent="0.2">
      <c r="B73" s="325" t="s">
        <v>269</v>
      </c>
      <c r="C73" s="328"/>
      <c r="D73" s="373"/>
      <c r="E73" s="487">
        <v>0</v>
      </c>
      <c r="F73" s="373"/>
      <c r="G73" s="419">
        <v>0</v>
      </c>
      <c r="H73" s="376">
        <v>0</v>
      </c>
      <c r="I73" s="397">
        <f t="shared" si="6"/>
        <v>0</v>
      </c>
      <c r="J73" s="367"/>
      <c r="K73" s="367"/>
      <c r="L73" s="459"/>
      <c r="M73" s="459"/>
      <c r="N73" s="459"/>
      <c r="O73" s="465"/>
      <c r="P73" s="5"/>
      <c r="Q73" s="29"/>
      <c r="R73" s="36"/>
    </row>
    <row r="74" spans="2:18" ht="15.75" x14ac:dyDescent="0.2">
      <c r="B74" s="325" t="s">
        <v>270</v>
      </c>
      <c r="C74" s="328"/>
      <c r="D74" s="373"/>
      <c r="E74" s="487">
        <v>0</v>
      </c>
      <c r="F74" s="373"/>
      <c r="G74" s="419">
        <v>0</v>
      </c>
      <c r="H74" s="376">
        <v>0</v>
      </c>
      <c r="I74" s="397">
        <f t="shared" si="6"/>
        <v>0</v>
      </c>
      <c r="J74" s="367"/>
      <c r="K74" s="367"/>
      <c r="L74" s="459"/>
      <c r="M74" s="459"/>
      <c r="N74" s="459"/>
      <c r="O74" s="465"/>
      <c r="P74" s="5"/>
      <c r="Q74" s="29"/>
      <c r="R74" s="36"/>
    </row>
    <row r="75" spans="2:18" ht="15.75" x14ac:dyDescent="0.2">
      <c r="B75" s="325" t="s">
        <v>271</v>
      </c>
      <c r="C75" s="328"/>
      <c r="D75" s="373"/>
      <c r="E75" s="487">
        <v>0</v>
      </c>
      <c r="F75" s="373"/>
      <c r="G75" s="419">
        <v>0</v>
      </c>
      <c r="H75" s="376">
        <v>0</v>
      </c>
      <c r="I75" s="397">
        <f t="shared" si="6"/>
        <v>0</v>
      </c>
      <c r="J75" s="367"/>
      <c r="K75" s="367"/>
      <c r="L75" s="459"/>
      <c r="M75" s="459"/>
      <c r="N75" s="459"/>
      <c r="O75" s="465"/>
      <c r="P75" s="5"/>
      <c r="Q75" s="29"/>
      <c r="R75" s="36"/>
    </row>
    <row r="76" spans="2:18" ht="15.75" x14ac:dyDescent="0.2">
      <c r="B76" s="325" t="s">
        <v>272</v>
      </c>
      <c r="C76" s="328"/>
      <c r="D76" s="373"/>
      <c r="E76" s="487">
        <v>0</v>
      </c>
      <c r="F76" s="373"/>
      <c r="G76" s="419">
        <v>0</v>
      </c>
      <c r="H76" s="376">
        <v>0</v>
      </c>
      <c r="I76" s="397">
        <f t="shared" si="6"/>
        <v>0</v>
      </c>
      <c r="J76" s="367"/>
      <c r="K76" s="367"/>
      <c r="L76" s="459"/>
      <c r="M76" s="459"/>
      <c r="N76" s="459"/>
      <c r="O76" s="465"/>
      <c r="P76" s="5"/>
      <c r="Q76" s="29"/>
      <c r="R76" s="36"/>
    </row>
    <row r="77" spans="2:18" ht="15.75" x14ac:dyDescent="0.2">
      <c r="B77" s="325" t="s">
        <v>273</v>
      </c>
      <c r="C77" s="328"/>
      <c r="D77" s="373"/>
      <c r="E77" s="487">
        <v>0</v>
      </c>
      <c r="F77" s="373"/>
      <c r="G77" s="419">
        <v>0</v>
      </c>
      <c r="H77" s="376">
        <v>0</v>
      </c>
      <c r="I77" s="397">
        <f t="shared" si="6"/>
        <v>0</v>
      </c>
      <c r="J77" s="367"/>
      <c r="K77" s="367"/>
      <c r="L77" s="459"/>
      <c r="M77" s="459"/>
      <c r="N77" s="459"/>
      <c r="O77" s="465"/>
      <c r="P77" s="5"/>
      <c r="Q77" s="29"/>
      <c r="R77" s="36"/>
    </row>
    <row r="78" spans="2:18" ht="15.75" x14ac:dyDescent="0.2">
      <c r="B78" s="325" t="s">
        <v>274</v>
      </c>
      <c r="C78" s="328"/>
      <c r="D78" s="373"/>
      <c r="E78" s="487">
        <v>0</v>
      </c>
      <c r="F78" s="373"/>
      <c r="G78" s="419">
        <v>0</v>
      </c>
      <c r="H78" s="376">
        <v>0</v>
      </c>
      <c r="I78" s="397">
        <f t="shared" si="6"/>
        <v>0</v>
      </c>
      <c r="J78" s="367"/>
      <c r="K78" s="367"/>
      <c r="L78" s="459"/>
      <c r="M78" s="459"/>
      <c r="N78" s="459"/>
      <c r="O78" s="465"/>
      <c r="P78" s="5"/>
      <c r="Q78" s="29"/>
      <c r="R78" s="36"/>
    </row>
    <row r="79" spans="2:18" ht="15.75" x14ac:dyDescent="0.2">
      <c r="B79" s="325" t="s">
        <v>275</v>
      </c>
      <c r="C79" s="328"/>
      <c r="D79" s="373"/>
      <c r="E79" s="487">
        <v>0</v>
      </c>
      <c r="F79" s="373"/>
      <c r="G79" s="419">
        <v>0</v>
      </c>
      <c r="H79" s="376">
        <v>0</v>
      </c>
      <c r="I79" s="397">
        <f t="shared" si="6"/>
        <v>0</v>
      </c>
      <c r="J79" s="367"/>
      <c r="K79" s="367"/>
      <c r="L79" s="459"/>
      <c r="M79" s="459"/>
      <c r="N79" s="459"/>
      <c r="O79" s="465"/>
      <c r="P79" s="5"/>
      <c r="Q79" s="29"/>
      <c r="R79" s="36"/>
    </row>
    <row r="80" spans="2:18" ht="16.5" thickBot="1" x14ac:dyDescent="0.25">
      <c r="B80" s="326" t="s">
        <v>276</v>
      </c>
      <c r="C80" s="330"/>
      <c r="D80" s="378"/>
      <c r="E80" s="487">
        <v>0</v>
      </c>
      <c r="F80" s="378"/>
      <c r="G80" s="427">
        <v>0</v>
      </c>
      <c r="H80" s="381">
        <v>0</v>
      </c>
      <c r="I80" s="397">
        <f t="shared" si="6"/>
        <v>0</v>
      </c>
      <c r="J80" s="367"/>
      <c r="K80" s="367"/>
      <c r="L80" s="459"/>
      <c r="M80" s="459"/>
      <c r="N80" s="459"/>
      <c r="O80" s="465"/>
      <c r="P80" s="5"/>
      <c r="Q80" s="29"/>
      <c r="R80" s="36"/>
    </row>
    <row r="81" spans="2:18" ht="15.75" x14ac:dyDescent="0.2">
      <c r="B81" s="347" t="s">
        <v>277</v>
      </c>
      <c r="C81" s="366"/>
      <c r="D81" s="382"/>
      <c r="E81" s="487">
        <v>0</v>
      </c>
      <c r="F81" s="382"/>
      <c r="G81" s="428">
        <v>0</v>
      </c>
      <c r="H81" s="383">
        <v>0</v>
      </c>
      <c r="I81" s="397">
        <f t="shared" si="6"/>
        <v>0</v>
      </c>
      <c r="J81" s="367"/>
      <c r="K81" s="367"/>
      <c r="L81" s="459"/>
      <c r="M81" s="459"/>
      <c r="N81" s="459"/>
      <c r="O81" s="465"/>
      <c r="P81" s="5"/>
      <c r="Q81" s="29"/>
      <c r="R81" s="36"/>
    </row>
    <row r="82" spans="2:18" ht="15.75" x14ac:dyDescent="0.2">
      <c r="B82" s="325" t="s">
        <v>278</v>
      </c>
      <c r="C82" s="328"/>
      <c r="D82" s="373"/>
      <c r="E82" s="487">
        <v>0</v>
      </c>
      <c r="F82" s="373"/>
      <c r="G82" s="419">
        <v>0</v>
      </c>
      <c r="H82" s="376">
        <v>0</v>
      </c>
      <c r="I82" s="397">
        <f t="shared" si="6"/>
        <v>0</v>
      </c>
      <c r="J82" s="367"/>
      <c r="K82" s="367"/>
      <c r="L82" s="459"/>
      <c r="M82" s="459"/>
      <c r="N82" s="459"/>
      <c r="O82" s="465"/>
      <c r="P82" s="5"/>
      <c r="Q82" s="29"/>
      <c r="R82" s="36"/>
    </row>
    <row r="83" spans="2:18" ht="15.75" x14ac:dyDescent="0.2">
      <c r="B83" s="325" t="s">
        <v>279</v>
      </c>
      <c r="C83" s="328"/>
      <c r="D83" s="373"/>
      <c r="E83" s="487">
        <v>0</v>
      </c>
      <c r="F83" s="373"/>
      <c r="G83" s="419">
        <v>0</v>
      </c>
      <c r="H83" s="376">
        <v>0</v>
      </c>
      <c r="I83" s="397">
        <f t="shared" si="6"/>
        <v>0</v>
      </c>
      <c r="J83" s="367"/>
      <c r="K83" s="367"/>
      <c r="L83" s="459"/>
      <c r="M83" s="459"/>
      <c r="N83" s="459"/>
      <c r="O83" s="465"/>
      <c r="P83" s="5"/>
      <c r="Q83" s="29"/>
      <c r="R83" s="36"/>
    </row>
    <row r="84" spans="2:18" ht="15.75" x14ac:dyDescent="0.2">
      <c r="B84" s="325" t="s">
        <v>280</v>
      </c>
      <c r="C84" s="328"/>
      <c r="D84" s="373"/>
      <c r="E84" s="487">
        <v>0</v>
      </c>
      <c r="F84" s="373"/>
      <c r="G84" s="419">
        <v>0</v>
      </c>
      <c r="H84" s="376">
        <v>0</v>
      </c>
      <c r="I84" s="397">
        <f t="shared" si="6"/>
        <v>0</v>
      </c>
      <c r="J84" s="367"/>
      <c r="K84" s="367"/>
      <c r="L84" s="459"/>
      <c r="M84" s="459"/>
      <c r="N84" s="459"/>
      <c r="O84" s="465"/>
      <c r="P84" s="5"/>
      <c r="Q84" s="29"/>
      <c r="R84" s="36"/>
    </row>
    <row r="85" spans="2:18" ht="15.75" x14ac:dyDescent="0.2">
      <c r="B85" s="325" t="s">
        <v>281</v>
      </c>
      <c r="C85" s="328"/>
      <c r="D85" s="373"/>
      <c r="E85" s="487">
        <v>0</v>
      </c>
      <c r="F85" s="373"/>
      <c r="G85" s="419">
        <v>0</v>
      </c>
      <c r="H85" s="376">
        <v>0</v>
      </c>
      <c r="I85" s="397">
        <f t="shared" si="6"/>
        <v>0</v>
      </c>
      <c r="J85" s="367"/>
      <c r="K85" s="367"/>
      <c r="L85" s="459"/>
      <c r="M85" s="459"/>
      <c r="N85" s="459"/>
      <c r="O85" s="465"/>
      <c r="P85" s="5"/>
      <c r="Q85" s="29"/>
      <c r="R85" s="36"/>
    </row>
    <row r="86" spans="2:18" ht="15.75" x14ac:dyDescent="0.2">
      <c r="B86" s="325" t="s">
        <v>282</v>
      </c>
      <c r="C86" s="328"/>
      <c r="D86" s="373"/>
      <c r="E86" s="487">
        <v>0</v>
      </c>
      <c r="F86" s="373"/>
      <c r="G86" s="419">
        <v>0</v>
      </c>
      <c r="H86" s="376">
        <v>0</v>
      </c>
      <c r="I86" s="397">
        <f t="shared" si="6"/>
        <v>0</v>
      </c>
      <c r="J86" s="367"/>
      <c r="K86" s="367"/>
      <c r="L86" s="459"/>
      <c r="M86" s="459"/>
      <c r="N86" s="459"/>
      <c r="O86" s="465"/>
      <c r="P86" s="5"/>
      <c r="Q86" s="29"/>
      <c r="R86" s="36"/>
    </row>
    <row r="87" spans="2:18" ht="15.75" x14ac:dyDescent="0.2">
      <c r="B87" s="325" t="s">
        <v>315</v>
      </c>
      <c r="C87" s="328"/>
      <c r="D87" s="373"/>
      <c r="E87" s="487">
        <v>0</v>
      </c>
      <c r="F87" s="373"/>
      <c r="G87" s="419">
        <v>0</v>
      </c>
      <c r="H87" s="376">
        <v>0</v>
      </c>
      <c r="I87" s="397">
        <f t="shared" si="6"/>
        <v>0</v>
      </c>
      <c r="J87" s="367"/>
      <c r="K87" s="367"/>
      <c r="L87" s="459"/>
      <c r="M87" s="459"/>
      <c r="N87" s="459"/>
      <c r="O87" s="465"/>
      <c r="P87" s="5"/>
      <c r="Q87" s="29"/>
      <c r="R87" s="36"/>
    </row>
    <row r="88" spans="2:18" ht="15.75" x14ac:dyDescent="0.2">
      <c r="B88" s="325"/>
      <c r="C88" s="328"/>
      <c r="D88" s="373"/>
      <c r="E88" s="374"/>
      <c r="F88" s="373"/>
      <c r="G88" s="375"/>
      <c r="H88" s="376">
        <v>0</v>
      </c>
      <c r="I88" s="377">
        <v>0</v>
      </c>
      <c r="J88" s="372"/>
      <c r="K88" s="59"/>
      <c r="L88" s="459"/>
      <c r="M88" s="459"/>
      <c r="N88" s="459"/>
      <c r="O88" s="465"/>
      <c r="P88" s="5"/>
      <c r="Q88" s="29"/>
      <c r="R88" s="36"/>
    </row>
    <row r="89" spans="2:18" ht="15.75" x14ac:dyDescent="0.2">
      <c r="B89" s="325"/>
      <c r="C89" s="328"/>
      <c r="D89" s="373"/>
      <c r="E89" s="374"/>
      <c r="F89" s="373"/>
      <c r="G89" s="375"/>
      <c r="H89" s="376">
        <v>0</v>
      </c>
      <c r="I89" s="377">
        <v>0</v>
      </c>
      <c r="J89" s="372"/>
      <c r="K89" s="59"/>
      <c r="L89" s="459"/>
      <c r="M89" s="459"/>
      <c r="N89" s="459"/>
      <c r="O89" s="465"/>
      <c r="P89" s="5"/>
      <c r="Q89" s="29"/>
      <c r="R89" s="36"/>
    </row>
    <row r="90" spans="2:18" ht="15.75" x14ac:dyDescent="0.2">
      <c r="B90" s="325"/>
      <c r="C90" s="328"/>
      <c r="D90" s="373"/>
      <c r="E90" s="374"/>
      <c r="F90" s="373"/>
      <c r="G90" s="375"/>
      <c r="H90" s="376">
        <v>0</v>
      </c>
      <c r="I90" s="377">
        <v>0</v>
      </c>
      <c r="J90" s="372"/>
      <c r="K90" s="59"/>
      <c r="L90" s="459"/>
      <c r="M90" s="459"/>
      <c r="N90" s="459"/>
      <c r="O90" s="465"/>
      <c r="P90" s="5"/>
      <c r="Q90" s="29"/>
      <c r="R90" s="36"/>
    </row>
    <row r="91" spans="2:18" ht="15.75" x14ac:dyDescent="0.2">
      <c r="B91" s="325"/>
      <c r="C91" s="328"/>
      <c r="D91" s="373"/>
      <c r="E91" s="374"/>
      <c r="F91" s="373"/>
      <c r="G91" s="375"/>
      <c r="H91" s="376">
        <v>0</v>
      </c>
      <c r="I91" s="377">
        <v>0</v>
      </c>
      <c r="J91" s="372"/>
      <c r="K91" s="59"/>
      <c r="L91" s="459"/>
      <c r="M91" s="459"/>
      <c r="N91" s="459"/>
      <c r="O91" s="465"/>
      <c r="P91" s="5"/>
      <c r="Q91" s="29"/>
      <c r="R91" s="36"/>
    </row>
    <row r="92" spans="2:18" ht="15.75" x14ac:dyDescent="0.2">
      <c r="B92" s="325"/>
      <c r="C92" s="328"/>
      <c r="D92" s="373"/>
      <c r="E92" s="374"/>
      <c r="F92" s="373"/>
      <c r="G92" s="375"/>
      <c r="H92" s="376"/>
      <c r="I92" s="377"/>
      <c r="J92" s="372"/>
      <c r="K92" s="59"/>
      <c r="L92" s="459"/>
      <c r="M92" s="459"/>
      <c r="N92" s="459"/>
      <c r="O92" s="465"/>
      <c r="P92" s="5"/>
      <c r="Q92" s="29"/>
      <c r="R92" s="36"/>
    </row>
    <row r="93" spans="2:18" ht="15.75" x14ac:dyDescent="0.2">
      <c r="B93" s="325"/>
      <c r="C93" s="328"/>
      <c r="D93" s="373"/>
      <c r="E93" s="374"/>
      <c r="F93" s="373"/>
      <c r="G93" s="375"/>
      <c r="H93" s="376"/>
      <c r="I93" s="377"/>
      <c r="J93" s="372"/>
      <c r="K93" s="59"/>
      <c r="L93" s="459"/>
      <c r="M93" s="459"/>
      <c r="N93" s="459"/>
      <c r="O93" s="465"/>
      <c r="P93" s="5"/>
      <c r="Q93" s="29"/>
      <c r="R93" s="36"/>
    </row>
    <row r="94" spans="2:18" ht="16.5" thickBot="1" x14ac:dyDescent="0.25">
      <c r="B94" s="326"/>
      <c r="C94" s="330"/>
      <c r="D94" s="378"/>
      <c r="E94" s="379"/>
      <c r="F94" s="378"/>
      <c r="G94" s="380"/>
      <c r="H94" s="381">
        <v>0</v>
      </c>
      <c r="I94" s="377">
        <v>0</v>
      </c>
      <c r="J94" s="372"/>
      <c r="K94" s="59"/>
      <c r="L94" s="459"/>
      <c r="M94" s="459"/>
      <c r="N94" s="459"/>
      <c r="O94" s="465"/>
      <c r="P94" s="5"/>
      <c r="Q94" s="29"/>
      <c r="R94" s="36"/>
    </row>
    <row r="95" spans="2:18" ht="15.75" x14ac:dyDescent="0.2">
      <c r="C95" s="99"/>
      <c r="D95" s="224"/>
      <c r="E95" s="224"/>
      <c r="F95" s="224"/>
      <c r="G95" s="224"/>
      <c r="H95" s="224"/>
      <c r="I95" s="224"/>
      <c r="J95" s="224"/>
      <c r="K95" s="224"/>
      <c r="L95" s="550"/>
      <c r="M95" s="101"/>
      <c r="N95" s="61" t="s">
        <v>0</v>
      </c>
      <c r="O95" s="62"/>
      <c r="P95" s="5"/>
      <c r="Q95" s="29"/>
      <c r="R95" s="36"/>
    </row>
    <row r="96" spans="2:18" ht="16.5" thickBot="1" x14ac:dyDescent="0.25">
      <c r="C96" s="99"/>
      <c r="D96" s="224"/>
      <c r="E96" s="224"/>
      <c r="F96" s="224"/>
      <c r="G96" s="224"/>
      <c r="H96" s="224"/>
      <c r="I96" s="224"/>
      <c r="J96" s="224"/>
      <c r="K96" s="224"/>
      <c r="L96" s="550"/>
      <c r="M96" s="101"/>
      <c r="N96" s="61"/>
      <c r="O96" s="62"/>
      <c r="P96" s="5"/>
      <c r="Q96" s="29"/>
      <c r="R96" s="36"/>
    </row>
    <row r="97" spans="1:20" ht="17.25" thickTop="1" thickBot="1" x14ac:dyDescent="0.3">
      <c r="A97" s="333">
        <v>0.2</v>
      </c>
      <c r="B97" s="343" t="s">
        <v>242</v>
      </c>
      <c r="C97" s="99"/>
      <c r="D97" s="224"/>
      <c r="E97" s="224"/>
      <c r="F97" s="224"/>
      <c r="G97" s="224"/>
      <c r="H97" s="64"/>
      <c r="I97" s="64"/>
      <c r="J97" s="65"/>
      <c r="K97" s="65"/>
      <c r="L97" s="59"/>
      <c r="M97" s="59"/>
      <c r="N97" s="5"/>
      <c r="O97" s="5"/>
      <c r="P97" s="5"/>
      <c r="T97" s="4"/>
    </row>
    <row r="98" spans="1:20" ht="16.5" customHeight="1" thickTop="1" x14ac:dyDescent="0.2">
      <c r="B98" s="551" t="s">
        <v>15</v>
      </c>
      <c r="C98" s="552"/>
      <c r="D98" s="552"/>
      <c r="E98" s="552"/>
      <c r="F98" s="552"/>
      <c r="G98" s="552"/>
      <c r="H98" s="552"/>
      <c r="I98" s="552"/>
      <c r="J98" s="552"/>
      <c r="K98" s="553"/>
      <c r="L98" s="503"/>
      <c r="M98" s="503"/>
      <c r="N98" s="503"/>
      <c r="O98" s="5"/>
      <c r="P98" s="5"/>
      <c r="T98" s="4"/>
    </row>
    <row r="99" spans="1:20" ht="15.75" x14ac:dyDescent="0.2">
      <c r="A99" s="60"/>
      <c r="B99" s="504" t="s">
        <v>18</v>
      </c>
      <c r="C99" s="505"/>
      <c r="D99" s="505"/>
      <c r="E99" s="505"/>
      <c r="F99" s="505"/>
      <c r="G99" s="505"/>
      <c r="H99" s="505"/>
      <c r="I99" s="505"/>
      <c r="J99" s="506"/>
      <c r="K99" s="506"/>
      <c r="L99" s="503"/>
      <c r="M99" s="503"/>
      <c r="N99" s="503"/>
      <c r="O99" s="5"/>
      <c r="P99" s="5"/>
      <c r="T99" s="4"/>
    </row>
    <row r="100" spans="1:20" ht="15.75" x14ac:dyDescent="0.25">
      <c r="B100" s="507" t="s">
        <v>243</v>
      </c>
      <c r="C100" s="508" t="s">
        <v>24</v>
      </c>
      <c r="D100" s="508" t="s">
        <v>262</v>
      </c>
      <c r="E100" s="508" t="s">
        <v>244</v>
      </c>
      <c r="F100" s="508" t="s">
        <v>263</v>
      </c>
      <c r="G100" s="508" t="s">
        <v>245</v>
      </c>
      <c r="H100" s="508" t="s">
        <v>246</v>
      </c>
      <c r="I100" s="509" t="s">
        <v>30</v>
      </c>
      <c r="J100" s="510"/>
      <c r="K100" s="510"/>
      <c r="L100" s="503"/>
      <c r="M100" s="503"/>
      <c r="N100" s="503"/>
      <c r="O100" s="5"/>
      <c r="P100" s="5"/>
      <c r="Q100" s="37"/>
      <c r="R100" s="36"/>
      <c r="S100" s="25"/>
      <c r="T100" s="4"/>
    </row>
    <row r="101" spans="1:20" ht="17.25" customHeight="1" x14ac:dyDescent="0.25">
      <c r="B101" s="507"/>
      <c r="C101" s="508"/>
      <c r="D101" s="508"/>
      <c r="E101" s="508"/>
      <c r="F101" s="508"/>
      <c r="G101" s="508"/>
      <c r="H101" s="508"/>
      <c r="I101" s="509"/>
      <c r="J101" s="510"/>
      <c r="K101" s="510"/>
      <c r="L101" s="503"/>
      <c r="M101" s="503"/>
      <c r="N101" s="503"/>
      <c r="O101" s="5"/>
      <c r="P101" s="5"/>
      <c r="Q101" s="36"/>
      <c r="R101" s="36"/>
      <c r="S101" s="25"/>
      <c r="T101" s="4"/>
    </row>
    <row r="102" spans="1:20" ht="15.75" x14ac:dyDescent="0.25">
      <c r="B102" s="201">
        <v>0.25</v>
      </c>
      <c r="C102" s="196">
        <v>0.2</v>
      </c>
      <c r="D102" s="196">
        <v>0.15</v>
      </c>
      <c r="E102" s="196">
        <v>0.12</v>
      </c>
      <c r="F102" s="196">
        <v>0.08</v>
      </c>
      <c r="G102" s="196">
        <v>0.11</v>
      </c>
      <c r="H102" s="196">
        <v>0.09</v>
      </c>
      <c r="I102" s="509"/>
      <c r="J102" s="224"/>
      <c r="K102" s="224"/>
      <c r="L102" s="503"/>
      <c r="M102" s="455"/>
      <c r="N102" s="455"/>
      <c r="O102" s="5"/>
      <c r="P102" s="5"/>
      <c r="Q102" s="102"/>
      <c r="R102" s="103"/>
      <c r="S102" s="25"/>
      <c r="T102" s="4"/>
    </row>
    <row r="103" spans="1:20" ht="15.75" x14ac:dyDescent="0.25">
      <c r="B103" s="429">
        <v>0</v>
      </c>
      <c r="C103" s="430">
        <v>0</v>
      </c>
      <c r="D103" s="430">
        <v>0</v>
      </c>
      <c r="E103" s="430">
        <v>0</v>
      </c>
      <c r="F103" s="430">
        <v>0</v>
      </c>
      <c r="G103" s="430">
        <v>0</v>
      </c>
      <c r="H103" s="430">
        <v>0</v>
      </c>
      <c r="I103" s="15">
        <f>+B103*B102+C103*C102+D103*D102+E103*E102+F103*F102+G103*G102+H103*H102</f>
        <v>0</v>
      </c>
      <c r="J103" s="453"/>
      <c r="K103" s="466"/>
      <c r="L103" s="225"/>
      <c r="M103" s="94"/>
      <c r="N103" s="95"/>
      <c r="O103" s="5"/>
      <c r="P103" s="5"/>
      <c r="Q103" s="38"/>
      <c r="R103" s="38"/>
      <c r="S103" s="25"/>
      <c r="T103" s="4"/>
    </row>
    <row r="104" spans="1:20" ht="17.25" customHeight="1" thickBot="1" x14ac:dyDescent="0.25">
      <c r="B104" s="331">
        <f t="shared" ref="B104:H104" si="7">+B102*B103</f>
        <v>0</v>
      </c>
      <c r="C104" s="332">
        <f t="shared" si="7"/>
        <v>0</v>
      </c>
      <c r="D104" s="332">
        <f t="shared" si="7"/>
        <v>0</v>
      </c>
      <c r="E104" s="332">
        <f t="shared" si="7"/>
        <v>0</v>
      </c>
      <c r="F104" s="332">
        <f t="shared" si="7"/>
        <v>0</v>
      </c>
      <c r="G104" s="332">
        <f t="shared" si="7"/>
        <v>0</v>
      </c>
      <c r="H104" s="467">
        <f t="shared" si="7"/>
        <v>0</v>
      </c>
      <c r="I104" s="468"/>
      <c r="J104" s="52" t="s">
        <v>0</v>
      </c>
      <c r="K104" s="52"/>
      <c r="L104" s="53"/>
      <c r="M104" s="54"/>
      <c r="N104" s="55"/>
      <c r="O104" s="5"/>
      <c r="P104" s="5"/>
      <c r="T104" s="4"/>
    </row>
    <row r="105" spans="1:20" ht="15.75" x14ac:dyDescent="0.25">
      <c r="B105" s="29"/>
      <c r="C105" s="29"/>
      <c r="D105" s="29"/>
      <c r="E105" s="29"/>
      <c r="F105" s="29"/>
      <c r="G105" s="29"/>
      <c r="H105" s="550"/>
      <c r="I105" s="515"/>
      <c r="J105" s="36"/>
      <c r="K105" s="501"/>
      <c r="L105" s="515"/>
      <c r="M105" s="27"/>
      <c r="N105" s="28"/>
      <c r="O105" s="5"/>
      <c r="P105" s="5"/>
      <c r="Q105" s="102"/>
      <c r="R105" s="103"/>
      <c r="S105" s="25"/>
      <c r="T105" s="4"/>
    </row>
    <row r="106" spans="1:20" ht="16.5" thickBot="1" x14ac:dyDescent="0.25">
      <c r="B106" s="29"/>
      <c r="C106" s="29"/>
      <c r="D106" s="29"/>
      <c r="E106" s="29"/>
      <c r="F106" s="29"/>
      <c r="G106" s="29"/>
      <c r="H106" s="515"/>
      <c r="I106" s="515"/>
      <c r="J106" s="36"/>
      <c r="K106" s="502"/>
      <c r="L106" s="515"/>
      <c r="M106" s="27"/>
      <c r="N106" s="28"/>
      <c r="O106" s="5"/>
      <c r="P106" s="5"/>
      <c r="T106" s="4"/>
    </row>
    <row r="107" spans="1:20" ht="15.6" customHeight="1" x14ac:dyDescent="0.2">
      <c r="B107" s="30"/>
      <c r="C107" s="557" t="s">
        <v>241</v>
      </c>
      <c r="D107" s="558"/>
      <c r="E107" s="559"/>
      <c r="F107" s="31"/>
      <c r="G107" s="31"/>
      <c r="H107" s="31"/>
      <c r="I107" s="30"/>
      <c r="J107" s="30"/>
      <c r="K107" s="32"/>
      <c r="L107" s="5"/>
      <c r="M107" s="5"/>
      <c r="N107" s="5"/>
      <c r="O107" s="5"/>
      <c r="P107" s="5"/>
      <c r="T107" s="4"/>
    </row>
    <row r="108" spans="1:20" ht="15.75" x14ac:dyDescent="0.2">
      <c r="B108" s="30"/>
      <c r="C108" s="344" t="s">
        <v>45</v>
      </c>
      <c r="D108" s="345" t="s">
        <v>46</v>
      </c>
      <c r="E108" s="346" t="s">
        <v>47</v>
      </c>
      <c r="F108" s="31"/>
      <c r="G108" s="31"/>
      <c r="H108" s="31"/>
      <c r="I108" s="30"/>
      <c r="J108" s="30"/>
      <c r="K108" s="32"/>
      <c r="L108" s="5"/>
      <c r="M108" s="5"/>
      <c r="N108" s="5"/>
      <c r="O108" s="5"/>
      <c r="P108" s="4"/>
    </row>
    <row r="109" spans="1:20" ht="15.75" x14ac:dyDescent="0.25">
      <c r="B109" s="30"/>
      <c r="C109" s="334" t="s">
        <v>48</v>
      </c>
      <c r="D109" s="40">
        <v>1</v>
      </c>
      <c r="E109" s="335">
        <v>2</v>
      </c>
      <c r="F109" s="31"/>
      <c r="G109" s="31"/>
      <c r="H109" s="31"/>
      <c r="I109" s="30"/>
      <c r="J109" s="30"/>
      <c r="K109" s="32"/>
      <c r="L109" s="5"/>
      <c r="M109" s="5"/>
      <c r="N109" s="5"/>
      <c r="O109" s="5"/>
      <c r="P109" s="4"/>
    </row>
    <row r="110" spans="1:20" ht="15.75" x14ac:dyDescent="0.25">
      <c r="B110" s="30"/>
      <c r="C110" s="336" t="s">
        <v>49</v>
      </c>
      <c r="D110" s="396">
        <v>2.0099999999999998</v>
      </c>
      <c r="E110" s="337">
        <v>3.25</v>
      </c>
      <c r="F110" s="31"/>
      <c r="G110" s="31"/>
      <c r="H110" s="31"/>
      <c r="I110" s="30"/>
      <c r="J110" s="30"/>
      <c r="K110" s="32"/>
      <c r="L110" s="5"/>
      <c r="M110" s="5"/>
      <c r="N110" s="5"/>
      <c r="O110" s="5"/>
      <c r="P110" s="4"/>
    </row>
    <row r="111" spans="1:20" ht="15.75" x14ac:dyDescent="0.25">
      <c r="B111" s="30"/>
      <c r="C111" s="338" t="s">
        <v>50</v>
      </c>
      <c r="D111" s="46">
        <v>3.26</v>
      </c>
      <c r="E111" s="339">
        <v>4.5</v>
      </c>
      <c r="F111" s="31"/>
      <c r="G111" s="31"/>
      <c r="H111" s="31"/>
      <c r="I111" s="30"/>
      <c r="J111" s="30"/>
      <c r="K111" s="32"/>
      <c r="L111" s="5"/>
      <c r="M111" s="5"/>
      <c r="N111" s="5"/>
      <c r="O111" s="5"/>
      <c r="P111" s="4"/>
    </row>
    <row r="112" spans="1:20" ht="16.5" thickBot="1" x14ac:dyDescent="0.3">
      <c r="B112" s="369"/>
      <c r="C112" s="340" t="s">
        <v>51</v>
      </c>
      <c r="D112" s="341">
        <v>4.51</v>
      </c>
      <c r="E112" s="342">
        <v>6</v>
      </c>
      <c r="F112" s="370"/>
      <c r="G112" s="371"/>
      <c r="H112" s="367">
        <v>0</v>
      </c>
      <c r="I112" s="368">
        <v>0</v>
      </c>
      <c r="J112" s="372">
        <v>0</v>
      </c>
      <c r="K112" s="501"/>
      <c r="L112" s="61"/>
      <c r="M112" s="61"/>
      <c r="N112" s="61"/>
      <c r="O112" s="62"/>
      <c r="P112" s="4"/>
    </row>
    <row r="113" spans="2:41" ht="16.5" thickBot="1" x14ac:dyDescent="0.25">
      <c r="B113" s="5"/>
      <c r="C113" s="31"/>
      <c r="D113" s="31"/>
      <c r="E113" s="31"/>
      <c r="F113" s="29"/>
      <c r="G113" s="29"/>
      <c r="H113" s="5"/>
      <c r="I113" s="5"/>
      <c r="J113" s="36"/>
      <c r="K113" s="502"/>
      <c r="L113" s="61"/>
      <c r="M113" s="61"/>
      <c r="N113" s="61"/>
      <c r="O113" s="62"/>
      <c r="P113" s="4"/>
    </row>
    <row r="114" spans="2:41" ht="15.75" x14ac:dyDescent="0.2">
      <c r="B114" s="5"/>
      <c r="C114" s="557" t="s">
        <v>53</v>
      </c>
      <c r="D114" s="558"/>
      <c r="E114" s="559"/>
      <c r="F114" s="30"/>
      <c r="G114" s="31"/>
      <c r="H114" s="555"/>
      <c r="I114" s="515"/>
      <c r="J114" s="30"/>
      <c r="K114" s="32"/>
      <c r="L114" s="61"/>
      <c r="M114" s="61"/>
      <c r="N114" s="61"/>
      <c r="O114" s="62"/>
      <c r="P114" s="4"/>
    </row>
    <row r="115" spans="2:41" ht="15.75" x14ac:dyDescent="0.2">
      <c r="B115" s="5"/>
      <c r="C115" s="344" t="s">
        <v>54</v>
      </c>
      <c r="D115" s="345" t="s">
        <v>46</v>
      </c>
      <c r="E115" s="346" t="s">
        <v>47</v>
      </c>
      <c r="F115" s="31"/>
      <c r="G115" s="31"/>
      <c r="H115" s="556"/>
      <c r="I115" s="515"/>
      <c r="J115" s="30"/>
      <c r="K115" s="32"/>
      <c r="L115" s="61"/>
      <c r="M115" s="61"/>
      <c r="N115" s="61"/>
      <c r="O115" s="62"/>
      <c r="P115" s="4"/>
    </row>
    <row r="116" spans="2:41" ht="15.75" x14ac:dyDescent="0.25">
      <c r="B116" s="5"/>
      <c r="C116" s="334" t="s">
        <v>56</v>
      </c>
      <c r="D116" s="40">
        <v>1</v>
      </c>
      <c r="E116" s="335">
        <v>2.2999999999999998</v>
      </c>
      <c r="F116" s="31"/>
      <c r="G116" s="31"/>
      <c r="H116" s="36"/>
      <c r="I116" s="36"/>
      <c r="J116" s="36"/>
      <c r="K116" s="36"/>
      <c r="L116" s="61"/>
      <c r="M116" s="61"/>
      <c r="N116" s="61"/>
      <c r="O116" s="62"/>
      <c r="P116" s="4"/>
    </row>
    <row r="117" spans="2:41" ht="15.75" x14ac:dyDescent="0.25">
      <c r="B117" s="5"/>
      <c r="C117" s="336" t="s">
        <v>57</v>
      </c>
      <c r="D117" s="43">
        <v>2.31</v>
      </c>
      <c r="E117" s="337">
        <v>3.5</v>
      </c>
      <c r="F117" s="31"/>
      <c r="G117" s="31"/>
      <c r="H117" s="36"/>
      <c r="I117" s="36"/>
      <c r="J117" s="36"/>
      <c r="K117" s="36"/>
      <c r="L117" s="61"/>
      <c r="M117" s="61"/>
      <c r="N117" s="5"/>
      <c r="O117" s="5"/>
      <c r="P117" s="4"/>
    </row>
    <row r="118" spans="2:41" ht="15.75" x14ac:dyDescent="0.25">
      <c r="B118" s="5"/>
      <c r="C118" s="338" t="s">
        <v>58</v>
      </c>
      <c r="D118" s="46">
        <v>3.51</v>
      </c>
      <c r="E118" s="339">
        <v>4.75</v>
      </c>
      <c r="F118" s="31"/>
      <c r="G118" s="554"/>
      <c r="H118" s="554"/>
      <c r="I118" s="469"/>
      <c r="J118" s="470"/>
      <c r="K118" s="30"/>
      <c r="L118" s="5"/>
      <c r="M118" s="5"/>
      <c r="N118" s="5"/>
      <c r="O118" s="5"/>
      <c r="P118" s="5"/>
    </row>
    <row r="119" spans="2:41" ht="16.5" thickBot="1" x14ac:dyDescent="0.3">
      <c r="B119" s="29"/>
      <c r="C119" s="340" t="s">
        <v>59</v>
      </c>
      <c r="D119" s="341">
        <v>4.76</v>
      </c>
      <c r="E119" s="342">
        <v>6</v>
      </c>
      <c r="F119" s="31"/>
      <c r="G119" s="554"/>
      <c r="H119" s="554"/>
      <c r="I119" s="469"/>
      <c r="J119" s="96"/>
      <c r="K119" s="471"/>
      <c r="L119" s="5"/>
      <c r="M119" s="5"/>
      <c r="N119" s="5"/>
      <c r="O119" s="5"/>
      <c r="P119" s="5"/>
      <c r="AA119" s="68"/>
      <c r="AB119" s="68"/>
      <c r="AC119" s="68"/>
      <c r="AD119" s="68"/>
      <c r="AE119" s="68"/>
      <c r="AF119" s="68"/>
      <c r="AG119" s="68"/>
      <c r="AH119" s="68"/>
      <c r="AI119" s="68"/>
      <c r="AJ119" s="68"/>
      <c r="AK119" s="68"/>
      <c r="AL119" s="68"/>
      <c r="AM119" s="68"/>
      <c r="AN119" s="68"/>
      <c r="AO119" s="68"/>
    </row>
    <row r="120" spans="2:41" ht="15.75" x14ac:dyDescent="0.25">
      <c r="B120" s="29"/>
      <c r="C120" s="29"/>
      <c r="D120" s="29"/>
      <c r="E120" s="31"/>
      <c r="F120" s="31"/>
      <c r="G120" s="554"/>
      <c r="H120" s="554"/>
      <c r="I120" s="472"/>
      <c r="J120" s="470"/>
      <c r="K120" s="101"/>
      <c r="O120" s="62"/>
      <c r="P120" s="4"/>
    </row>
    <row r="121" spans="2:41" ht="15.75" x14ac:dyDescent="0.2">
      <c r="B121" s="30"/>
      <c r="C121" s="555"/>
      <c r="D121" s="555"/>
      <c r="E121" s="555"/>
      <c r="F121" s="31"/>
      <c r="G121" s="5"/>
      <c r="H121" s="5"/>
      <c r="I121" s="67"/>
      <c r="J121" s="213"/>
      <c r="K121" s="67"/>
      <c r="O121" s="62"/>
      <c r="P121" s="4"/>
    </row>
    <row r="122" spans="2:41" ht="37.5" customHeight="1" x14ac:dyDescent="0.2">
      <c r="B122" s="30"/>
      <c r="C122" s="391"/>
      <c r="D122" s="391"/>
      <c r="E122" s="392"/>
      <c r="F122" s="31"/>
      <c r="G122" s="554"/>
      <c r="H122" s="554"/>
      <c r="I122" s="469"/>
      <c r="J122" s="473"/>
      <c r="K122" s="469"/>
      <c r="O122" s="62"/>
      <c r="P122" s="4"/>
    </row>
    <row r="123" spans="2:41" ht="15.75" x14ac:dyDescent="0.25">
      <c r="B123" s="30"/>
      <c r="C123" s="358"/>
      <c r="D123" s="393"/>
      <c r="E123" s="393"/>
      <c r="F123" s="31"/>
      <c r="G123" s="31"/>
      <c r="H123" s="31"/>
      <c r="I123" s="30"/>
      <c r="J123" s="30"/>
      <c r="K123" s="31"/>
    </row>
    <row r="124" spans="2:41" x14ac:dyDescent="0.2">
      <c r="C124" s="66"/>
      <c r="D124" s="66"/>
    </row>
    <row r="125" spans="2:41" x14ac:dyDescent="0.2">
      <c r="B125" s="5"/>
      <c r="C125" s="67"/>
      <c r="D125" s="67"/>
    </row>
    <row r="126" spans="2:41" x14ac:dyDescent="0.2">
      <c r="B126" s="5"/>
      <c r="C126" s="67"/>
      <c r="D126" s="67"/>
    </row>
  </sheetData>
  <dataConsolidate/>
  <mergeCells count="62">
    <mergeCell ref="L95:L96"/>
    <mergeCell ref="B98:K98"/>
    <mergeCell ref="G122:H122"/>
    <mergeCell ref="H114:H115"/>
    <mergeCell ref="K112:K113"/>
    <mergeCell ref="C114:E114"/>
    <mergeCell ref="C121:E121"/>
    <mergeCell ref="I114:I115"/>
    <mergeCell ref="G118:H118"/>
    <mergeCell ref="G120:H120"/>
    <mergeCell ref="L98:L102"/>
    <mergeCell ref="L105:L106"/>
    <mergeCell ref="G119:H119"/>
    <mergeCell ref="C107:E107"/>
    <mergeCell ref="H105:H106"/>
    <mergeCell ref="I105:I106"/>
    <mergeCell ref="B1:M1"/>
    <mergeCell ref="B5:B6"/>
    <mergeCell ref="C5:D6"/>
    <mergeCell ref="J5:J6"/>
    <mergeCell ref="E8:G8"/>
    <mergeCell ref="H5:H6"/>
    <mergeCell ref="E5:G6"/>
    <mergeCell ref="D19:E19"/>
    <mergeCell ref="B19:C19"/>
    <mergeCell ref="B17:N17"/>
    <mergeCell ref="K5:K6"/>
    <mergeCell ref="E7:H7"/>
    <mergeCell ref="E9:H9"/>
    <mergeCell ref="E10:H10"/>
    <mergeCell ref="E11:H11"/>
    <mergeCell ref="E12:H12"/>
    <mergeCell ref="E13:H13"/>
    <mergeCell ref="I5:I6"/>
    <mergeCell ref="V63:V64"/>
    <mergeCell ref="S63:S64"/>
    <mergeCell ref="B18:N18"/>
    <mergeCell ref="F19:G19"/>
    <mergeCell ref="L19:M20"/>
    <mergeCell ref="N19:O20"/>
    <mergeCell ref="G20:G21"/>
    <mergeCell ref="H20:H21"/>
    <mergeCell ref="B20:B21"/>
    <mergeCell ref="C20:C21"/>
    <mergeCell ref="D20:D21"/>
    <mergeCell ref="E20:E21"/>
    <mergeCell ref="F20:F21"/>
    <mergeCell ref="J19:K20"/>
    <mergeCell ref="H19:I19"/>
    <mergeCell ref="I20:I21"/>
    <mergeCell ref="K105:K106"/>
    <mergeCell ref="M98:N101"/>
    <mergeCell ref="B99:K99"/>
    <mergeCell ref="B100:B101"/>
    <mergeCell ref="C100:C101"/>
    <mergeCell ref="D100:D101"/>
    <mergeCell ref="E100:E101"/>
    <mergeCell ref="F100:F101"/>
    <mergeCell ref="G100:G101"/>
    <mergeCell ref="H100:H101"/>
    <mergeCell ref="I100:I102"/>
    <mergeCell ref="J100:K101"/>
  </mergeCells>
  <conditionalFormatting sqref="I105:I106">
    <cfRule type="beginsWith" dxfId="56" priority="5" operator="beginsWith" text="Deficiente">
      <formula>LEFT(I105,LEN("Deficiente"))="Deficiente"</formula>
    </cfRule>
    <cfRule type="beginsWith" dxfId="55" priority="6" operator="beginsWith" text="Mejorable">
      <formula>LEFT(I105,LEN("Mejorable"))="Mejorable"</formula>
    </cfRule>
    <cfRule type="beginsWith" dxfId="54" priority="7" operator="beginsWith" text="Aceptable">
      <formula>LEFT(I105,LEN("Aceptable"))="Aceptable"</formula>
    </cfRule>
    <cfRule type="beginsWith" dxfId="53" priority="8" operator="beginsWith" text="Bueno">
      <formula>LEFT(I105,LEN("Bueno"))="Bueno"</formula>
    </cfRule>
  </conditionalFormatting>
  <conditionalFormatting sqref="I115">
    <cfRule type="beginsWith" dxfId="52" priority="35" operator="beginsWith" text="Mejorable">
      <formula>LEFT(I115,LEN("Mejorable"))="Mejorable"</formula>
    </cfRule>
    <cfRule type="beginsWith" dxfId="51" priority="34" operator="beginsWith" text="Bueno">
      <formula>LEFT(I115,LEN("Bueno"))="Bueno"</formula>
    </cfRule>
    <cfRule type="beginsWith" dxfId="50" priority="33" operator="beginsWith" text="Aceptable">
      <formula>LEFT(I115,LEN("Aceptable"))="Aceptable"</formula>
    </cfRule>
    <cfRule type="beginsWith" dxfId="49" priority="36" operator="beginsWith" text="Deficiente">
      <formula>LEFT(I115,LEN("Deficiente"))="Deficiente"</formula>
    </cfRule>
  </conditionalFormatting>
  <conditionalFormatting sqref="J105:L106">
    <cfRule type="beginsWith" dxfId="48" priority="9" operator="beginsWith" text="Bajo">
      <formula>LEFT(J105,LEN("Bajo"))="Bajo"</formula>
    </cfRule>
    <cfRule type="beginsWith" dxfId="47" priority="10" operator="beginsWith" text="Mediio Bajo">
      <formula>LEFT(J105,LEN("Mediio Bajo"))="Mediio Bajo"</formula>
    </cfRule>
    <cfRule type="beginsWith" dxfId="46" priority="11" operator="beginsWith" text="Medio Alto">
      <formula>LEFT(J105,LEN("Medio Alto"))="Medio Alto"</formula>
    </cfRule>
    <cfRule type="beginsWith" dxfId="45" priority="12" operator="beginsWith" text="Alto">
      <formula>LEFT(J105,LEN("Alto"))="Alto"</formula>
    </cfRule>
  </conditionalFormatting>
  <conditionalFormatting sqref="K14">
    <cfRule type="beginsWith" dxfId="44" priority="48" operator="beginsWith" text="Alto">
      <formula>LEFT(K14,LEN("Alto"))="Alto"</formula>
    </cfRule>
    <cfRule type="beginsWith" dxfId="43" priority="46" operator="beginsWith" text="Medio Bajo">
      <formula>LEFT(K14,LEN("Medio Bajo"))="Medio Bajo"</formula>
    </cfRule>
    <cfRule type="beginsWith" dxfId="42" priority="45" operator="beginsWith" text="Bajo">
      <formula>LEFT(K14,LEN("Bajo"))="Bajo"</formula>
    </cfRule>
    <cfRule type="beginsWith" dxfId="41" priority="47" operator="beginsWith" text="Medio Alto">
      <formula>LEFT(K14,LEN("Medio Alto"))="Medio Alto"</formula>
    </cfRule>
  </conditionalFormatting>
  <conditionalFormatting sqref="K118">
    <cfRule type="beginsWith" dxfId="40" priority="3" operator="beginsWith" text="Deficiente">
      <formula>LEFT(K118,LEN("Deficiente"))="Deficiente"</formula>
    </cfRule>
    <cfRule type="containsText" dxfId="39" priority="4" operator="containsText" text="Mejorable">
      <formula>NOT(ISERROR(SEARCH("Mejorable",K118)))</formula>
    </cfRule>
    <cfRule type="beginsWith" dxfId="38" priority="1" operator="beginsWith" text="Bueno">
      <formula>LEFT(K118,LEN("Bueno"))="Bueno"</formula>
    </cfRule>
    <cfRule type="beginsWith" dxfId="37" priority="2" operator="beginsWith" text="Aceptable">
      <formula>LEFT(K118,LEN("Aceptable"))="Aceptable"</formula>
    </cfRule>
  </conditionalFormatting>
  <conditionalFormatting sqref="K119 K121:K122">
    <cfRule type="beginsWith" dxfId="36" priority="25" operator="beginsWith" text="Bajo">
      <formula>LEFT(K119,LEN("Bajo"))="Bajo"</formula>
    </cfRule>
    <cfRule type="beginsWith" dxfId="35" priority="26" operator="beginsWith" text="Medio Bajo">
      <formula>LEFT(K119,LEN("Medio Bajo"))="Medio Bajo"</formula>
    </cfRule>
    <cfRule type="beginsWith" dxfId="34" priority="27" operator="beginsWith" text="Medio Alto">
      <formula>LEFT(K119,LEN("Medio Alto"))="Medio Alto"</formula>
    </cfRule>
    <cfRule type="beginsWith" dxfId="33" priority="28" operator="beginsWith" text="Alto">
      <formula>LEFT(K119,LEN("Alto"))="Alto"</formula>
    </cfRule>
  </conditionalFormatting>
  <conditionalFormatting sqref="K120">
    <cfRule type="beginsWith" dxfId="32" priority="21" operator="beginsWith" text="Bueno">
      <formula>LEFT(K120,LEN("Bueno"))="Bueno"</formula>
    </cfRule>
    <cfRule type="beginsWith" dxfId="31" priority="22" operator="beginsWith" text="Aceptable">
      <formula>LEFT(K120,LEN("Aceptable"))="Aceptable"</formula>
    </cfRule>
    <cfRule type="beginsWith" dxfId="30" priority="23" operator="beginsWith" text="Deficiente">
      <formula>LEFT(K120,LEN("Deficiente"))="Deficiente"</formula>
    </cfRule>
    <cfRule type="containsText" dxfId="29" priority="24" operator="containsText" text="Mejorable">
      <formula>NOT(ISERROR(SEARCH("Mejorable",K120)))</formula>
    </cfRule>
  </conditionalFormatting>
  <conditionalFormatting sqref="M95">
    <cfRule type="beginsWith" dxfId="28" priority="16" operator="beginsWith" text="Alto">
      <formula>LEFT(M95,LEN("Alto"))="Alto"</formula>
    </cfRule>
    <cfRule type="beginsWith" dxfId="27" priority="15" operator="beginsWith" text="Medio Alto">
      <formula>LEFT(M95,LEN("Medio Alto"))="Medio Alto"</formula>
    </cfRule>
    <cfRule type="beginsWith" dxfId="26" priority="14" operator="beginsWith" text="Medio Bajo">
      <formula>LEFT(M95,LEN("Medio Bajo"))="Medio Bajo"</formula>
    </cfRule>
    <cfRule type="beginsWith" dxfId="25" priority="13" operator="beginsWith" text="Bajo">
      <formula>LEFT(M95,LEN("Bajo"))="Bajo"</formula>
    </cfRule>
  </conditionalFormatting>
  <conditionalFormatting sqref="M96">
    <cfRule type="containsText" dxfId="24" priority="18" operator="containsText" text="MEDIO BAJO">
      <formula>NOT(ISERROR(SEARCH("MEDIO BAJO",M96)))</formula>
    </cfRule>
    <cfRule type="containsText" dxfId="23" priority="17" operator="containsText" text="BAJO">
      <formula>NOT(ISERROR(SEARCH("BAJO",M96)))</formula>
    </cfRule>
    <cfRule type="containsText" dxfId="22" priority="20" operator="containsText" text="ALTO">
      <formula>NOT(ISERROR(SEARCH("ALTO",M96)))</formula>
    </cfRule>
    <cfRule type="containsText" dxfId="21" priority="19" operator="containsText" text="MEDIO ALTO">
      <formula>NOT(ISERROR(SEARCH("MEDIO ALTO",M96)))</formula>
    </cfRule>
  </conditionalFormatting>
  <printOptions horizontalCentered="1"/>
  <pageMargins left="0.23622047244094491" right="0.23622047244094491" top="0.74803149606299213" bottom="0.74803149606299213" header="0.31496062992125984" footer="0.31496062992125984"/>
  <pageSetup paperSize="3" scale="20"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pageSetUpPr fitToPage="1"/>
  </sheetPr>
  <dimension ref="A1:AO135"/>
  <sheetViews>
    <sheetView showGridLines="0" topLeftCell="F50" zoomScaleNormal="100" workbookViewId="0">
      <selection activeCell="G50" sqref="G50"/>
    </sheetView>
  </sheetViews>
  <sheetFormatPr baseColWidth="10" defaultColWidth="9.140625" defaultRowHeight="15" x14ac:dyDescent="0.2"/>
  <cols>
    <col min="1" max="1" width="6" style="5" customWidth="1"/>
    <col min="2" max="2" width="59.85546875" style="58" customWidth="1"/>
    <col min="3" max="3" width="14.7109375" style="69" customWidth="1"/>
    <col min="4" max="4" width="21.85546875" style="69" customWidth="1"/>
    <col min="5" max="5" width="31.5703125" style="69" bestFit="1" customWidth="1"/>
    <col min="6" max="6" width="41.85546875" style="69" bestFit="1" customWidth="1"/>
    <col min="7" max="7" width="29.28515625" style="69" bestFit="1" customWidth="1"/>
    <col min="8" max="8" width="41.85546875" style="70" bestFit="1" customWidth="1"/>
    <col min="9" max="9" width="46.28515625" style="70" bestFit="1" customWidth="1"/>
    <col min="10" max="10" width="44.5703125" style="70" bestFit="1" customWidth="1"/>
    <col min="11" max="11" width="30.42578125" style="70" customWidth="1"/>
    <col min="12" max="12" width="32" style="71" bestFit="1" customWidth="1"/>
    <col min="13" max="13" width="32" style="71" customWidth="1"/>
    <col min="14" max="14" width="20.7109375" style="71" customWidth="1"/>
    <col min="15" max="15" width="19.5703125" style="70" customWidth="1"/>
    <col min="16" max="16" width="6" style="72" customWidth="1"/>
    <col min="17" max="17" width="21.5703125" style="5" customWidth="1"/>
    <col min="18" max="18" width="19.42578125" style="5" customWidth="1"/>
    <col min="19" max="19" width="20.42578125" style="5" customWidth="1"/>
    <col min="20" max="20" width="22.5703125" style="5" customWidth="1"/>
    <col min="21" max="21" width="20.7109375" style="5" customWidth="1"/>
    <col min="22" max="22" width="24.28515625" style="5" customWidth="1"/>
    <col min="23" max="23" width="3.42578125" style="5" customWidth="1"/>
    <col min="24" max="25" width="20.7109375" style="5" customWidth="1"/>
    <col min="26" max="26" width="18.5703125" style="5" customWidth="1"/>
    <col min="27" max="16384" width="9.140625" style="5"/>
  </cols>
  <sheetData>
    <row r="1" spans="1:17" ht="41.25" customHeight="1" x14ac:dyDescent="0.2">
      <c r="A1" s="1" t="s">
        <v>0</v>
      </c>
      <c r="B1" s="561" t="s">
        <v>224</v>
      </c>
      <c r="C1" s="561"/>
      <c r="D1" s="561"/>
      <c r="E1" s="561"/>
      <c r="F1" s="561"/>
      <c r="G1" s="561"/>
      <c r="H1" s="561"/>
      <c r="I1" s="561"/>
      <c r="J1" s="561"/>
      <c r="K1" s="561"/>
      <c r="L1" s="561"/>
      <c r="M1" s="561"/>
      <c r="N1" s="2"/>
      <c r="O1" s="3"/>
      <c r="P1" s="4"/>
    </row>
    <row r="2" spans="1:17" ht="9" customHeight="1" thickBot="1" x14ac:dyDescent="0.25">
      <c r="A2" s="1"/>
      <c r="B2" s="2"/>
      <c r="C2" s="3"/>
      <c r="D2" s="3"/>
      <c r="E2" s="3"/>
      <c r="F2" s="3"/>
      <c r="G2" s="3"/>
      <c r="H2" s="2"/>
      <c r="I2" s="2"/>
      <c r="J2" s="2"/>
      <c r="K2" s="2"/>
      <c r="L2" s="2"/>
      <c r="M2" s="2"/>
      <c r="N2" s="2"/>
      <c r="O2" s="3"/>
      <c r="P2" s="4"/>
    </row>
    <row r="3" spans="1:17" ht="17.25" thickTop="1" thickBot="1" x14ac:dyDescent="0.25">
      <c r="A3" s="6">
        <v>0.4</v>
      </c>
      <c r="B3" s="7" t="s">
        <v>157</v>
      </c>
      <c r="C3" s="74"/>
      <c r="D3" s="74"/>
      <c r="E3" s="74"/>
      <c r="F3" s="74"/>
      <c r="G3" s="74"/>
      <c r="H3" s="73"/>
      <c r="I3" s="73"/>
      <c r="J3" s="8"/>
      <c r="K3" s="8"/>
      <c r="L3" s="8"/>
      <c r="M3" s="8"/>
      <c r="N3" s="2"/>
      <c r="O3" s="3"/>
      <c r="P3" s="4"/>
    </row>
    <row r="4" spans="1:17" ht="9" customHeight="1" thickTop="1" thickBot="1" x14ac:dyDescent="0.25">
      <c r="A4" s="1"/>
      <c r="B4" s="2"/>
      <c r="C4" s="3"/>
      <c r="D4" s="3"/>
      <c r="E4" s="3"/>
      <c r="F4" s="3"/>
      <c r="G4" s="3"/>
      <c r="H4" s="2"/>
      <c r="I4" s="2"/>
      <c r="J4" s="2"/>
      <c r="K4" s="2"/>
      <c r="L4" s="2"/>
      <c r="M4" s="2"/>
      <c r="N4" s="2"/>
      <c r="O4" s="3"/>
      <c r="P4" s="4"/>
    </row>
    <row r="5" spans="1:17" ht="15.75" x14ac:dyDescent="0.2">
      <c r="A5" s="9" t="s">
        <v>0</v>
      </c>
      <c r="B5" s="562" t="s">
        <v>1</v>
      </c>
      <c r="C5" s="543" t="s">
        <v>2</v>
      </c>
      <c r="D5" s="543"/>
      <c r="E5" s="565" t="s">
        <v>3</v>
      </c>
      <c r="F5" s="565"/>
      <c r="G5" s="565"/>
      <c r="H5" s="565"/>
      <c r="I5" s="565"/>
      <c r="J5" s="543" t="s">
        <v>4</v>
      </c>
      <c r="K5" s="565" t="s">
        <v>5</v>
      </c>
      <c r="L5" s="124" t="s">
        <v>6</v>
      </c>
      <c r="M5" s="125"/>
      <c r="N5" s="2"/>
      <c r="O5" s="2"/>
      <c r="P5" s="1"/>
      <c r="Q5" s="4"/>
    </row>
    <row r="6" spans="1:17" ht="16.5" thickBot="1" x14ac:dyDescent="0.25">
      <c r="A6" s="1"/>
      <c r="B6" s="563"/>
      <c r="C6" s="564"/>
      <c r="D6" s="564"/>
      <c r="E6" s="566"/>
      <c r="F6" s="566"/>
      <c r="G6" s="566"/>
      <c r="H6" s="566"/>
      <c r="I6" s="566"/>
      <c r="J6" s="564"/>
      <c r="K6" s="566"/>
      <c r="L6" s="228" t="s">
        <v>7</v>
      </c>
      <c r="M6" s="126" t="s">
        <v>8</v>
      </c>
      <c r="N6" s="2"/>
      <c r="O6" s="2"/>
      <c r="P6" s="1"/>
      <c r="Q6" s="4"/>
    </row>
    <row r="7" spans="1:17" ht="15.75" x14ac:dyDescent="0.2">
      <c r="A7" s="10"/>
      <c r="B7" s="206" t="s">
        <v>9</v>
      </c>
      <c r="C7" s="127">
        <v>0.3</v>
      </c>
      <c r="D7" s="128"/>
      <c r="E7" s="567"/>
      <c r="F7" s="567"/>
      <c r="G7" s="567"/>
      <c r="H7" s="567"/>
      <c r="I7" s="567"/>
      <c r="J7" s="129"/>
      <c r="K7" s="130">
        <f t="shared" ref="K7:K12" si="0">C7*J7</f>
        <v>0</v>
      </c>
      <c r="L7" s="129"/>
      <c r="M7" s="131" t="str">
        <f>IF(J7&gt;K7,"Increasing",IF(J7&lt;K7,"Decreasing","Stable"))</f>
        <v>Stable</v>
      </c>
      <c r="N7" s="11"/>
      <c r="O7" s="12"/>
      <c r="P7" s="10"/>
      <c r="Q7" s="4" t="s">
        <v>0</v>
      </c>
    </row>
    <row r="8" spans="1:17" ht="15.75" x14ac:dyDescent="0.2">
      <c r="A8" s="10"/>
      <c r="B8" s="207" t="s">
        <v>160</v>
      </c>
      <c r="C8" s="229">
        <v>0.09</v>
      </c>
      <c r="D8" s="13"/>
      <c r="E8" s="560"/>
      <c r="F8" s="560"/>
      <c r="G8" s="560"/>
      <c r="H8" s="560"/>
      <c r="I8" s="560"/>
      <c r="J8" s="14"/>
      <c r="K8" s="15">
        <f t="shared" si="0"/>
        <v>0</v>
      </c>
      <c r="L8" s="14"/>
      <c r="M8" s="132"/>
      <c r="N8" s="11"/>
      <c r="O8" s="12"/>
      <c r="P8" s="10"/>
      <c r="Q8" s="4"/>
    </row>
    <row r="9" spans="1:17" ht="15.75" x14ac:dyDescent="0.2">
      <c r="A9" s="10"/>
      <c r="B9" s="207" t="s">
        <v>10</v>
      </c>
      <c r="C9" s="229">
        <v>0.24</v>
      </c>
      <c r="D9" s="13"/>
      <c r="E9" s="560"/>
      <c r="F9" s="560"/>
      <c r="G9" s="560"/>
      <c r="H9" s="560"/>
      <c r="I9" s="560"/>
      <c r="J9" s="14"/>
      <c r="K9" s="15">
        <f t="shared" si="0"/>
        <v>0</v>
      </c>
      <c r="L9" s="14"/>
      <c r="M9" s="132" t="str">
        <f>IF(J9&gt;K9,"Increasing",IF(J9&lt;K9,"Decreasing","Stable"))</f>
        <v>Stable</v>
      </c>
      <c r="N9" s="11"/>
      <c r="O9" s="16"/>
      <c r="P9" s="10"/>
      <c r="Q9" s="4"/>
    </row>
    <row r="10" spans="1:17" ht="31.5" x14ac:dyDescent="0.2">
      <c r="A10" s="10"/>
      <c r="B10" s="207" t="s">
        <v>11</v>
      </c>
      <c r="C10" s="229">
        <v>0.2</v>
      </c>
      <c r="D10" s="13"/>
      <c r="E10" s="568"/>
      <c r="F10" s="568"/>
      <c r="G10" s="568"/>
      <c r="H10" s="568"/>
      <c r="I10" s="568"/>
      <c r="J10" s="14"/>
      <c r="K10" s="15">
        <f t="shared" si="0"/>
        <v>0</v>
      </c>
      <c r="L10" s="14"/>
      <c r="M10" s="132" t="str">
        <f>IF(J10&gt;K10,"Increasing",IF(J10&lt;K10,"Decreasing","Stable"))</f>
        <v>Stable</v>
      </c>
      <c r="N10" s="11"/>
      <c r="O10" s="12"/>
      <c r="P10" s="10"/>
      <c r="Q10" s="4"/>
    </row>
    <row r="11" spans="1:17" ht="15.75" x14ac:dyDescent="0.2">
      <c r="A11" s="10"/>
      <c r="B11" s="207" t="s">
        <v>12</v>
      </c>
      <c r="C11" s="229">
        <v>0.05</v>
      </c>
      <c r="D11" s="13"/>
      <c r="E11" s="560"/>
      <c r="F11" s="560"/>
      <c r="G11" s="560"/>
      <c r="H11" s="560"/>
      <c r="I11" s="560"/>
      <c r="J11" s="14"/>
      <c r="K11" s="15">
        <f t="shared" si="0"/>
        <v>0</v>
      </c>
      <c r="L11" s="14"/>
      <c r="M11" s="132" t="str">
        <f>IF(J11&gt;K11,"Increasing",IF(J11&lt;K11,"Decreasing","Stable"))</f>
        <v>Stable</v>
      </c>
      <c r="N11" s="11"/>
      <c r="O11" s="12"/>
      <c r="P11" s="10"/>
      <c r="Q11" s="4"/>
    </row>
    <row r="12" spans="1:17" ht="15.75" x14ac:dyDescent="0.2">
      <c r="A12" s="10"/>
      <c r="B12" s="207" t="s">
        <v>13</v>
      </c>
      <c r="C12" s="229">
        <v>0.12</v>
      </c>
      <c r="D12" s="13"/>
      <c r="E12" s="560"/>
      <c r="F12" s="560"/>
      <c r="G12" s="560"/>
      <c r="H12" s="560"/>
      <c r="I12" s="560"/>
      <c r="J12" s="14"/>
      <c r="K12" s="15">
        <f t="shared" si="0"/>
        <v>0</v>
      </c>
      <c r="L12" s="14"/>
      <c r="M12" s="132" t="str">
        <f>IF(J12&gt;K12,"Increasing",IF(J12&lt;K12,"Decreasing","Stable"))</f>
        <v>Stable</v>
      </c>
      <c r="N12" s="11"/>
      <c r="O12" s="12"/>
      <c r="P12" s="10"/>
      <c r="Q12" s="4"/>
    </row>
    <row r="13" spans="1:17" ht="10.5" customHeight="1" thickBot="1" x14ac:dyDescent="0.3">
      <c r="A13" s="1"/>
      <c r="B13" s="133"/>
      <c r="C13" s="134"/>
      <c r="D13" s="134"/>
      <c r="E13" s="134"/>
      <c r="F13" s="134"/>
      <c r="G13" s="134"/>
      <c r="H13" s="134" t="s">
        <v>0</v>
      </c>
      <c r="I13" s="134"/>
      <c r="J13" s="135"/>
      <c r="K13" s="136"/>
      <c r="L13" s="137"/>
      <c r="M13" s="138"/>
      <c r="N13" s="2"/>
      <c r="O13" s="2"/>
      <c r="P13" s="17"/>
      <c r="Q13" s="4"/>
    </row>
    <row r="14" spans="1:17" ht="16.5" thickBot="1" x14ac:dyDescent="0.25">
      <c r="A14" s="1"/>
      <c r="B14" s="216" t="s">
        <v>14</v>
      </c>
      <c r="C14" s="227">
        <f>SUM(C7:C12)</f>
        <v>1</v>
      </c>
      <c r="D14" s="227"/>
      <c r="E14" s="570"/>
      <c r="F14" s="570"/>
      <c r="G14" s="570"/>
      <c r="H14" s="570"/>
      <c r="I14" s="570"/>
      <c r="J14" s="139"/>
      <c r="K14" s="140">
        <f>SUM(K7:K12)</f>
        <v>0</v>
      </c>
      <c r="L14" s="141"/>
      <c r="M14" s="142" t="str">
        <f>IF(J14&gt;K14,"Incremento",IF(J14&lt;K14,"Reducción","Estable"))</f>
        <v>Estable</v>
      </c>
      <c r="N14" s="2"/>
      <c r="O14" s="2"/>
      <c r="P14" s="17"/>
      <c r="Q14" s="4"/>
    </row>
    <row r="15" spans="1:17" ht="21" thickBot="1" x14ac:dyDescent="0.25">
      <c r="A15" s="1"/>
      <c r="B15" s="2"/>
      <c r="C15" s="18" t="s">
        <v>0</v>
      </c>
      <c r="D15" s="18"/>
      <c r="E15" s="18"/>
      <c r="F15" s="18"/>
      <c r="G15" s="18"/>
      <c r="H15" s="2"/>
      <c r="I15" s="2"/>
      <c r="J15" s="19"/>
      <c r="K15" s="217" t="str">
        <f>IF(K14&gt;3.01,"Alto",IF(K14&gt;2.01,"Medio alto",IF(K14&gt;1.01,"Medio bajo",IF(K14&lt;1.01,"Bajo"))))</f>
        <v>Bajo</v>
      </c>
      <c r="L15" s="2"/>
      <c r="M15" s="2"/>
      <c r="N15" s="2"/>
      <c r="O15" s="3"/>
      <c r="P15" s="4"/>
    </row>
    <row r="16" spans="1:17" ht="17.25" thickTop="1" thickBot="1" x14ac:dyDescent="0.25">
      <c r="A16" s="6">
        <v>0.6</v>
      </c>
      <c r="B16" s="20" t="s">
        <v>158</v>
      </c>
      <c r="C16" s="21" t="s">
        <v>0</v>
      </c>
      <c r="D16" s="21"/>
      <c r="E16" s="21"/>
      <c r="F16" s="21"/>
      <c r="G16" s="21"/>
      <c r="H16" s="22"/>
      <c r="I16" s="22"/>
      <c r="J16" s="2"/>
      <c r="K16" s="2"/>
      <c r="L16" s="2"/>
      <c r="M16" s="2"/>
      <c r="N16" s="2"/>
      <c r="O16" s="3"/>
      <c r="P16" s="4"/>
    </row>
    <row r="17" spans="1:16" ht="16.5" thickTop="1" thickBot="1" x14ac:dyDescent="0.25">
      <c r="A17" s="1"/>
      <c r="B17" s="2" t="s">
        <v>152</v>
      </c>
      <c r="C17" s="21">
        <v>7.3446999999999996</v>
      </c>
      <c r="D17" s="21"/>
      <c r="E17" s="21"/>
      <c r="F17" s="21"/>
      <c r="G17" s="21"/>
      <c r="H17" s="2"/>
      <c r="I17" s="2"/>
      <c r="J17" s="2"/>
      <c r="K17" s="2"/>
      <c r="L17" s="2"/>
      <c r="M17" s="2"/>
      <c r="N17" s="2"/>
      <c r="O17" s="3"/>
      <c r="P17" s="4"/>
    </row>
    <row r="18" spans="1:16" ht="15.75" x14ac:dyDescent="0.25">
      <c r="B18" s="524" t="s">
        <v>159</v>
      </c>
      <c r="C18" s="525"/>
      <c r="D18" s="525"/>
      <c r="E18" s="525"/>
      <c r="F18" s="525"/>
      <c r="G18" s="525"/>
      <c r="H18" s="525"/>
      <c r="I18" s="525"/>
      <c r="J18" s="525"/>
      <c r="K18" s="525"/>
      <c r="L18" s="525"/>
      <c r="M18" s="525"/>
      <c r="N18" s="525"/>
      <c r="O18" s="143"/>
      <c r="P18" s="23"/>
    </row>
    <row r="19" spans="1:16" ht="21" thickBot="1" x14ac:dyDescent="0.25">
      <c r="B19" s="571" t="s">
        <v>17</v>
      </c>
      <c r="C19" s="513"/>
      <c r="D19" s="513"/>
      <c r="E19" s="513"/>
      <c r="F19" s="513"/>
      <c r="G19" s="513"/>
      <c r="H19" s="513"/>
      <c r="I19" s="513"/>
      <c r="J19" s="513"/>
      <c r="K19" s="513"/>
      <c r="L19" s="513"/>
      <c r="M19" s="513"/>
      <c r="N19" s="513"/>
      <c r="O19" s="144">
        <v>0.6</v>
      </c>
      <c r="P19" s="5"/>
    </row>
    <row r="20" spans="1:16" ht="48.75" customHeight="1" x14ac:dyDescent="0.2">
      <c r="B20" s="572" t="s">
        <v>137</v>
      </c>
      <c r="C20" s="573"/>
      <c r="D20" s="572" t="s">
        <v>19</v>
      </c>
      <c r="E20" s="573"/>
      <c r="F20" s="572" t="s">
        <v>20</v>
      </c>
      <c r="G20" s="573"/>
      <c r="H20" s="572" t="s">
        <v>151</v>
      </c>
      <c r="I20" s="573"/>
      <c r="J20" s="574" t="s">
        <v>154</v>
      </c>
      <c r="K20" s="575"/>
      <c r="L20" s="577" t="s">
        <v>21</v>
      </c>
      <c r="M20" s="578"/>
      <c r="N20" s="581" t="s">
        <v>22</v>
      </c>
      <c r="O20" s="582"/>
      <c r="P20" s="5"/>
    </row>
    <row r="21" spans="1:16" ht="36" customHeight="1" x14ac:dyDescent="0.2">
      <c r="B21" s="519" t="s">
        <v>32</v>
      </c>
      <c r="C21" s="576" t="s">
        <v>33</v>
      </c>
      <c r="D21" s="585" t="s">
        <v>226</v>
      </c>
      <c r="E21" s="586" t="s">
        <v>34</v>
      </c>
      <c r="F21" s="585" t="s">
        <v>227</v>
      </c>
      <c r="G21" s="569" t="s">
        <v>35</v>
      </c>
      <c r="H21" s="585" t="s">
        <v>227</v>
      </c>
      <c r="I21" s="587" t="s">
        <v>150</v>
      </c>
      <c r="J21" s="523"/>
      <c r="K21" s="576"/>
      <c r="L21" s="579"/>
      <c r="M21" s="580"/>
      <c r="N21" s="583"/>
      <c r="O21" s="584"/>
      <c r="P21" s="5"/>
    </row>
    <row r="22" spans="1:16" ht="69.75" customHeight="1" x14ac:dyDescent="0.2">
      <c r="B22" s="519"/>
      <c r="C22" s="576"/>
      <c r="D22" s="585"/>
      <c r="E22" s="586"/>
      <c r="F22" s="585"/>
      <c r="G22" s="569"/>
      <c r="H22" s="585"/>
      <c r="I22" s="587"/>
      <c r="J22" s="231" t="s">
        <v>228</v>
      </c>
      <c r="K22" s="230" t="s">
        <v>155</v>
      </c>
      <c r="L22" s="195" t="s">
        <v>36</v>
      </c>
      <c r="M22" s="108" t="s">
        <v>153</v>
      </c>
      <c r="N22" s="204" t="s">
        <v>37</v>
      </c>
      <c r="O22" s="205" t="s">
        <v>22</v>
      </c>
      <c r="P22" s="5"/>
    </row>
    <row r="23" spans="1:16" ht="51" customHeight="1" x14ac:dyDescent="0.2">
      <c r="B23" s="109" t="s">
        <v>142</v>
      </c>
      <c r="C23" s="145">
        <v>0.4</v>
      </c>
      <c r="D23" s="152">
        <f>D24+D38+D51</f>
        <v>0</v>
      </c>
      <c r="E23" s="153">
        <f>E24+E38+E51</f>
        <v>0</v>
      </c>
      <c r="F23" s="152">
        <f>F24+F38+F51</f>
        <v>0</v>
      </c>
      <c r="G23" s="168">
        <f>G24+G38+G51</f>
        <v>0</v>
      </c>
      <c r="H23" s="175">
        <f>D23+F23</f>
        <v>0</v>
      </c>
      <c r="I23" s="176">
        <f>E23+(G23*$C$17)</f>
        <v>0</v>
      </c>
      <c r="J23" s="185" t="e">
        <f>+#REF!</f>
        <v>#REF!</v>
      </c>
      <c r="K23" s="186" t="e">
        <f>+#REF!</f>
        <v>#REF!</v>
      </c>
      <c r="L23" s="175"/>
      <c r="M23" s="176">
        <f>(M24+M38+M51)*C23</f>
        <v>0.4</v>
      </c>
      <c r="N23" s="166"/>
      <c r="O23" s="110"/>
      <c r="P23" s="24"/>
    </row>
    <row r="24" spans="1:16" ht="20.25" x14ac:dyDescent="0.2">
      <c r="B24" s="111" t="s">
        <v>40</v>
      </c>
      <c r="C24" s="146">
        <v>0.7</v>
      </c>
      <c r="D24" s="154">
        <f>D25+D32</f>
        <v>0</v>
      </c>
      <c r="E24" s="155">
        <f>E25+E32</f>
        <v>0</v>
      </c>
      <c r="F24" s="154">
        <f>F25+F32</f>
        <v>0</v>
      </c>
      <c r="G24" s="169">
        <f>G25+G32</f>
        <v>0</v>
      </c>
      <c r="H24" s="177">
        <f>D24+F24</f>
        <v>0</v>
      </c>
      <c r="I24" s="178">
        <f t="shared" ref="I24:I82" si="1">E24+(G24*$C$17)</f>
        <v>0</v>
      </c>
      <c r="J24" s="187" t="e">
        <f>+#REF!</f>
        <v>#REF!</v>
      </c>
      <c r="K24" s="188" t="e">
        <f>+#REF!</f>
        <v>#REF!</v>
      </c>
      <c r="L24" s="177"/>
      <c r="M24" s="178">
        <f>+(M25+M32)*C24</f>
        <v>0.70000000000000007</v>
      </c>
      <c r="N24" s="166"/>
      <c r="O24" s="110"/>
      <c r="P24" s="24"/>
    </row>
    <row r="25" spans="1:16" s="25" customFormat="1" ht="18" customHeight="1" x14ac:dyDescent="0.25">
      <c r="B25" s="112" t="s">
        <v>41</v>
      </c>
      <c r="C25" s="147">
        <v>0.55000000000000004</v>
      </c>
      <c r="D25" s="156">
        <f>SUM(D26:D31)</f>
        <v>0</v>
      </c>
      <c r="E25" s="157">
        <f>SUM(E26:E31)</f>
        <v>0</v>
      </c>
      <c r="F25" s="156">
        <f>SUM(F26:F31)</f>
        <v>0</v>
      </c>
      <c r="G25" s="170">
        <f>SUM(G26:G31)</f>
        <v>0</v>
      </c>
      <c r="H25" s="179">
        <f t="shared" ref="H25:H82" si="2">D25+F25</f>
        <v>0</v>
      </c>
      <c r="I25" s="180">
        <f t="shared" si="1"/>
        <v>0</v>
      </c>
      <c r="J25" s="189" t="e">
        <f>+#REF!</f>
        <v>#REF!</v>
      </c>
      <c r="K25" s="190" t="e">
        <f>+#REF!</f>
        <v>#REF!</v>
      </c>
      <c r="L25" s="179"/>
      <c r="M25" s="180">
        <f>SUM(M26:M31)*C25</f>
        <v>0.55000000000000016</v>
      </c>
      <c r="N25" s="166"/>
      <c r="O25" s="110"/>
      <c r="P25" s="26"/>
    </row>
    <row r="26" spans="1:16" ht="18" x14ac:dyDescent="0.2">
      <c r="B26" s="113" t="s">
        <v>68</v>
      </c>
      <c r="C26" s="148">
        <v>0.25</v>
      </c>
      <c r="D26" s="158"/>
      <c r="E26" s="159"/>
      <c r="F26" s="158"/>
      <c r="G26" s="171"/>
      <c r="H26" s="181">
        <f t="shared" si="2"/>
        <v>0</v>
      </c>
      <c r="I26" s="182">
        <f t="shared" si="1"/>
        <v>0</v>
      </c>
      <c r="J26" s="191" t="e">
        <f>+#REF!</f>
        <v>#REF!</v>
      </c>
      <c r="K26" s="192" t="e">
        <f>+#REF!</f>
        <v>#REF!</v>
      </c>
      <c r="L26" s="181">
        <f>IF(I26=0,1,IF(I26&gt;=K26,4,(((I26-#REF!))/(#REF!-#REF!))*(4-1)+1))</f>
        <v>1</v>
      </c>
      <c r="M26" s="182">
        <f>L26*C26</f>
        <v>0.25</v>
      </c>
      <c r="N26" s="166"/>
      <c r="O26" s="110"/>
      <c r="P26" s="24"/>
    </row>
    <row r="27" spans="1:16" ht="18" x14ac:dyDescent="0.2">
      <c r="B27" s="113" t="s">
        <v>69</v>
      </c>
      <c r="C27" s="148">
        <v>0.3</v>
      </c>
      <c r="D27" s="158"/>
      <c r="E27" s="159"/>
      <c r="F27" s="158"/>
      <c r="G27" s="171"/>
      <c r="H27" s="181">
        <f t="shared" si="2"/>
        <v>0</v>
      </c>
      <c r="I27" s="182">
        <f t="shared" si="1"/>
        <v>0</v>
      </c>
      <c r="J27" s="191" t="e">
        <f>+#REF!</f>
        <v>#REF!</v>
      </c>
      <c r="K27" s="192" t="e">
        <f>+#REF!</f>
        <v>#REF!</v>
      </c>
      <c r="L27" s="181">
        <f>IF(I27=0,1,IF(I27&gt;=K27,4,(((I27-#REF!))/(#REF!-#REF!))*(4-1)+1))</f>
        <v>1</v>
      </c>
      <c r="M27" s="182">
        <f t="shared" ref="M27:M31" si="3">L27*C27</f>
        <v>0.3</v>
      </c>
      <c r="N27" s="166"/>
      <c r="O27" s="110"/>
      <c r="P27" s="24"/>
    </row>
    <row r="28" spans="1:16" ht="18" customHeight="1" x14ac:dyDescent="0.2">
      <c r="B28" s="113" t="s">
        <v>79</v>
      </c>
      <c r="C28" s="148">
        <v>0.14000000000000001</v>
      </c>
      <c r="D28" s="158"/>
      <c r="E28" s="159"/>
      <c r="F28" s="158"/>
      <c r="G28" s="171"/>
      <c r="H28" s="181">
        <f t="shared" si="2"/>
        <v>0</v>
      </c>
      <c r="I28" s="182">
        <f t="shared" si="1"/>
        <v>0</v>
      </c>
      <c r="J28" s="191" t="e">
        <f>+#REF!</f>
        <v>#REF!</v>
      </c>
      <c r="K28" s="192" t="e">
        <f>+#REF!</f>
        <v>#REF!</v>
      </c>
      <c r="L28" s="181">
        <f>IF(I28=0,1,IF(I28&gt;=K28,4,(((I28-#REF!))/(#REF!-#REF!))*(4-1)+1))</f>
        <v>1</v>
      </c>
      <c r="M28" s="182">
        <f t="shared" si="3"/>
        <v>0.14000000000000001</v>
      </c>
      <c r="N28" s="166"/>
      <c r="O28" s="110"/>
      <c r="P28" s="24"/>
    </row>
    <row r="29" spans="1:16" ht="18" x14ac:dyDescent="0.2">
      <c r="B29" s="113" t="s">
        <v>80</v>
      </c>
      <c r="C29" s="148">
        <v>0.15</v>
      </c>
      <c r="D29" s="158"/>
      <c r="E29" s="159"/>
      <c r="F29" s="158"/>
      <c r="G29" s="171"/>
      <c r="H29" s="181">
        <f t="shared" si="2"/>
        <v>0</v>
      </c>
      <c r="I29" s="182">
        <f t="shared" si="1"/>
        <v>0</v>
      </c>
      <c r="J29" s="191" t="e">
        <f>+#REF!</f>
        <v>#REF!</v>
      </c>
      <c r="K29" s="192" t="e">
        <f>+#REF!</f>
        <v>#REF!</v>
      </c>
      <c r="L29" s="181">
        <f>IF(I29=0,1,IF(I29&gt;=K29,4,(((I29-#REF!))/(#REF!-#REF!))*(4-1)+1))</f>
        <v>1</v>
      </c>
      <c r="M29" s="182">
        <f t="shared" si="3"/>
        <v>0.15</v>
      </c>
      <c r="N29" s="166"/>
      <c r="O29" s="110"/>
      <c r="P29" s="24"/>
    </row>
    <row r="30" spans="1:16" ht="18" customHeight="1" x14ac:dyDescent="0.2">
      <c r="B30" s="113" t="s">
        <v>81</v>
      </c>
      <c r="C30" s="148">
        <v>0.06</v>
      </c>
      <c r="D30" s="158"/>
      <c r="E30" s="159"/>
      <c r="F30" s="158"/>
      <c r="G30" s="171"/>
      <c r="H30" s="181">
        <f t="shared" si="2"/>
        <v>0</v>
      </c>
      <c r="I30" s="182">
        <f t="shared" si="1"/>
        <v>0</v>
      </c>
      <c r="J30" s="191" t="e">
        <f>+#REF!</f>
        <v>#REF!</v>
      </c>
      <c r="K30" s="192" t="e">
        <f>+#REF!</f>
        <v>#REF!</v>
      </c>
      <c r="L30" s="181">
        <f>IF(I30=0,1,IF(I30&gt;=K30,4,(((I30-#REF!))/(#REF!-#REF!))*(4-1)+1))</f>
        <v>1</v>
      </c>
      <c r="M30" s="182">
        <f t="shared" si="3"/>
        <v>0.06</v>
      </c>
      <c r="N30" s="166"/>
      <c r="O30" s="110"/>
      <c r="P30" s="24"/>
    </row>
    <row r="31" spans="1:16" ht="18" x14ac:dyDescent="0.2">
      <c r="B31" s="113" t="s">
        <v>82</v>
      </c>
      <c r="C31" s="148">
        <v>0.1</v>
      </c>
      <c r="D31" s="158"/>
      <c r="E31" s="159"/>
      <c r="F31" s="158"/>
      <c r="G31" s="171"/>
      <c r="H31" s="181">
        <f t="shared" si="2"/>
        <v>0</v>
      </c>
      <c r="I31" s="182">
        <f t="shared" si="1"/>
        <v>0</v>
      </c>
      <c r="J31" s="191" t="e">
        <f>+#REF!</f>
        <v>#REF!</v>
      </c>
      <c r="K31" s="192" t="e">
        <f>+#REF!</f>
        <v>#REF!</v>
      </c>
      <c r="L31" s="181">
        <f>IF(I31=0,1,IF(I31&gt;=K31,4,(((I31-#REF!))/(#REF!-#REF!))*(4-1)+1))</f>
        <v>1</v>
      </c>
      <c r="M31" s="182">
        <f t="shared" si="3"/>
        <v>0.1</v>
      </c>
      <c r="N31" s="166"/>
      <c r="O31" s="110"/>
      <c r="P31" s="24"/>
    </row>
    <row r="32" spans="1:16" ht="18" customHeight="1" x14ac:dyDescent="0.2">
      <c r="B32" s="112" t="s">
        <v>44</v>
      </c>
      <c r="C32" s="147">
        <v>0.45</v>
      </c>
      <c r="D32" s="156">
        <f>SUM(D33:D37)</f>
        <v>0</v>
      </c>
      <c r="E32" s="157">
        <f t="shared" ref="E32:G32" si="4">SUM(E33:E37)</f>
        <v>0</v>
      </c>
      <c r="F32" s="156">
        <f t="shared" si="4"/>
        <v>0</v>
      </c>
      <c r="G32" s="170">
        <f t="shared" si="4"/>
        <v>0</v>
      </c>
      <c r="H32" s="179">
        <f t="shared" si="2"/>
        <v>0</v>
      </c>
      <c r="I32" s="180">
        <f t="shared" si="1"/>
        <v>0</v>
      </c>
      <c r="J32" s="189" t="e">
        <f>+#REF!</f>
        <v>#REF!</v>
      </c>
      <c r="K32" s="190" t="e">
        <f>+#REF!</f>
        <v>#REF!</v>
      </c>
      <c r="L32" s="179"/>
      <c r="M32" s="180">
        <f>SUM(M33:M37)*C32</f>
        <v>0.45</v>
      </c>
      <c r="N32" s="166"/>
      <c r="O32" s="110"/>
      <c r="P32" s="24"/>
    </row>
    <row r="33" spans="2:16" s="25" customFormat="1" ht="18" customHeight="1" x14ac:dyDescent="0.25">
      <c r="B33" s="113" t="s">
        <v>143</v>
      </c>
      <c r="C33" s="148">
        <v>0.1</v>
      </c>
      <c r="D33" s="158"/>
      <c r="E33" s="159"/>
      <c r="F33" s="158"/>
      <c r="G33" s="171"/>
      <c r="H33" s="181">
        <f t="shared" si="2"/>
        <v>0</v>
      </c>
      <c r="I33" s="182">
        <f t="shared" si="1"/>
        <v>0</v>
      </c>
      <c r="J33" s="191" t="e">
        <f>+#REF!</f>
        <v>#REF!</v>
      </c>
      <c r="K33" s="192" t="e">
        <f>+#REF!</f>
        <v>#REF!</v>
      </c>
      <c r="L33" s="181">
        <f>IF(I33=0,1,IF(I33&gt;=K33,4,(((I33-#REF!))/(#REF!-#REF!))*(4-1)+1))</f>
        <v>1</v>
      </c>
      <c r="M33" s="182">
        <f>L33*C33</f>
        <v>0.1</v>
      </c>
      <c r="N33" s="166"/>
      <c r="O33" s="110"/>
      <c r="P33" s="26"/>
    </row>
    <row r="34" spans="2:16" s="25" customFormat="1" ht="18" customHeight="1" x14ac:dyDescent="0.25">
      <c r="B34" s="113" t="s">
        <v>128</v>
      </c>
      <c r="C34" s="148">
        <v>0.2</v>
      </c>
      <c r="D34" s="158"/>
      <c r="E34" s="159"/>
      <c r="F34" s="158"/>
      <c r="G34" s="171"/>
      <c r="H34" s="181">
        <f t="shared" si="2"/>
        <v>0</v>
      </c>
      <c r="I34" s="182">
        <f t="shared" si="1"/>
        <v>0</v>
      </c>
      <c r="J34" s="191" t="e">
        <f>+#REF!</f>
        <v>#REF!</v>
      </c>
      <c r="K34" s="192" t="e">
        <f>+#REF!</f>
        <v>#REF!</v>
      </c>
      <c r="L34" s="181">
        <f>IF(I34=0,1,IF(I34&gt;=K34,4,(((I34-#REF!))/(#REF!-#REF!))*(4-1)+1))</f>
        <v>1</v>
      </c>
      <c r="M34" s="182">
        <f t="shared" ref="M34:M37" si="5">L34*C34</f>
        <v>0.2</v>
      </c>
      <c r="N34" s="166"/>
      <c r="O34" s="110"/>
      <c r="P34" s="26"/>
    </row>
    <row r="35" spans="2:16" s="25" customFormat="1" ht="18" customHeight="1" x14ac:dyDescent="0.25">
      <c r="B35" s="113" t="s">
        <v>129</v>
      </c>
      <c r="C35" s="148">
        <v>0.25</v>
      </c>
      <c r="D35" s="158"/>
      <c r="E35" s="159"/>
      <c r="F35" s="158"/>
      <c r="G35" s="171"/>
      <c r="H35" s="181">
        <f t="shared" si="2"/>
        <v>0</v>
      </c>
      <c r="I35" s="182">
        <f t="shared" si="1"/>
        <v>0</v>
      </c>
      <c r="J35" s="191" t="e">
        <f>+#REF!</f>
        <v>#REF!</v>
      </c>
      <c r="K35" s="192" t="e">
        <f>+#REF!</f>
        <v>#REF!</v>
      </c>
      <c r="L35" s="181">
        <f>IF(I35=0,1,IF(I35&gt;=K35,4,(((I35-#REF!))/(#REF!-#REF!))*(4-1)+1))</f>
        <v>1</v>
      </c>
      <c r="M35" s="182">
        <f t="shared" si="5"/>
        <v>0.25</v>
      </c>
      <c r="N35" s="166"/>
      <c r="O35" s="110"/>
      <c r="P35" s="26"/>
    </row>
    <row r="36" spans="2:16" s="25" customFormat="1" ht="18" customHeight="1" x14ac:dyDescent="0.25">
      <c r="B36" s="113" t="s">
        <v>130</v>
      </c>
      <c r="C36" s="148">
        <v>0.3</v>
      </c>
      <c r="D36" s="158"/>
      <c r="E36" s="159"/>
      <c r="F36" s="158"/>
      <c r="G36" s="171"/>
      <c r="H36" s="181">
        <f t="shared" si="2"/>
        <v>0</v>
      </c>
      <c r="I36" s="182">
        <f t="shared" si="1"/>
        <v>0</v>
      </c>
      <c r="J36" s="191" t="e">
        <f>+#REF!</f>
        <v>#REF!</v>
      </c>
      <c r="K36" s="192" t="e">
        <f>+#REF!</f>
        <v>#REF!</v>
      </c>
      <c r="L36" s="181">
        <f>IF(I36=0,1,IF(I36&gt;=K36,4,(((I36-#REF!))/(#REF!-#REF!))*(4-1)+1))</f>
        <v>1</v>
      </c>
      <c r="M36" s="182">
        <f t="shared" si="5"/>
        <v>0.3</v>
      </c>
      <c r="N36" s="166"/>
      <c r="O36" s="110"/>
      <c r="P36" s="26"/>
    </row>
    <row r="37" spans="2:16" s="25" customFormat="1" ht="18.75" customHeight="1" x14ac:dyDescent="0.25">
      <c r="B37" s="113" t="s">
        <v>131</v>
      </c>
      <c r="C37" s="148">
        <v>0.15</v>
      </c>
      <c r="D37" s="158"/>
      <c r="E37" s="159"/>
      <c r="F37" s="158"/>
      <c r="G37" s="171"/>
      <c r="H37" s="181">
        <f t="shared" si="2"/>
        <v>0</v>
      </c>
      <c r="I37" s="182">
        <f t="shared" si="1"/>
        <v>0</v>
      </c>
      <c r="J37" s="191" t="e">
        <f>+#REF!</f>
        <v>#REF!</v>
      </c>
      <c r="K37" s="192" t="e">
        <f>+#REF!</f>
        <v>#REF!</v>
      </c>
      <c r="L37" s="181">
        <f>IF(I37=0,1,IF(I37&gt;=K37,4,(((I37-#REF!))/(#REF!-#REF!))*(4-1)+1))</f>
        <v>1</v>
      </c>
      <c r="M37" s="182">
        <f t="shared" si="5"/>
        <v>0.15</v>
      </c>
      <c r="N37" s="166"/>
      <c r="O37" s="110"/>
      <c r="P37" s="26"/>
    </row>
    <row r="38" spans="2:16" ht="18" x14ac:dyDescent="0.2">
      <c r="B38" s="111" t="s">
        <v>52</v>
      </c>
      <c r="C38" s="149">
        <v>0.1</v>
      </c>
      <c r="D38" s="160">
        <f>D39+D44</f>
        <v>0</v>
      </c>
      <c r="E38" s="161">
        <f>E39+E44</f>
        <v>0</v>
      </c>
      <c r="F38" s="160">
        <f>F39+F44</f>
        <v>0</v>
      </c>
      <c r="G38" s="172">
        <f>G39+G44</f>
        <v>0</v>
      </c>
      <c r="H38" s="177">
        <f t="shared" si="2"/>
        <v>0</v>
      </c>
      <c r="I38" s="178">
        <f t="shared" si="1"/>
        <v>0</v>
      </c>
      <c r="J38" s="187" t="e">
        <f>+#REF!</f>
        <v>#REF!</v>
      </c>
      <c r="K38" s="188" t="e">
        <f>+#REF!</f>
        <v>#REF!</v>
      </c>
      <c r="L38" s="177"/>
      <c r="M38" s="178">
        <f>+(M39+M44)*C38</f>
        <v>9.9999999999999992E-2</v>
      </c>
      <c r="N38" s="166"/>
      <c r="O38" s="110"/>
      <c r="P38" s="24"/>
    </row>
    <row r="39" spans="2:16" ht="18.75" customHeight="1" x14ac:dyDescent="0.2">
      <c r="B39" s="112" t="s">
        <v>41</v>
      </c>
      <c r="C39" s="147">
        <v>0.6</v>
      </c>
      <c r="D39" s="156">
        <f>SUM(D40:D43)</f>
        <v>0</v>
      </c>
      <c r="E39" s="157">
        <f t="shared" ref="E39:G39" si="6">SUM(E40:E43)</f>
        <v>0</v>
      </c>
      <c r="F39" s="156">
        <f t="shared" si="6"/>
        <v>0</v>
      </c>
      <c r="G39" s="170">
        <f t="shared" si="6"/>
        <v>0</v>
      </c>
      <c r="H39" s="179">
        <f t="shared" si="2"/>
        <v>0</v>
      </c>
      <c r="I39" s="180">
        <f t="shared" si="1"/>
        <v>0</v>
      </c>
      <c r="J39" s="189" t="e">
        <f>+#REF!</f>
        <v>#REF!</v>
      </c>
      <c r="K39" s="190" t="e">
        <f>+#REF!</f>
        <v>#REF!</v>
      </c>
      <c r="L39" s="179"/>
      <c r="M39" s="180">
        <f>SUM(M40:M43)*C39</f>
        <v>0.59999999999999987</v>
      </c>
      <c r="N39" s="166"/>
      <c r="O39" s="110"/>
      <c r="P39" s="24"/>
    </row>
    <row r="40" spans="2:16" s="25" customFormat="1" ht="18" customHeight="1" x14ac:dyDescent="0.25">
      <c r="B40" s="113" t="s">
        <v>68</v>
      </c>
      <c r="C40" s="148">
        <v>0.3</v>
      </c>
      <c r="D40" s="158"/>
      <c r="E40" s="159"/>
      <c r="F40" s="158"/>
      <c r="G40" s="171"/>
      <c r="H40" s="181">
        <f t="shared" si="2"/>
        <v>0</v>
      </c>
      <c r="I40" s="182">
        <f t="shared" si="1"/>
        <v>0</v>
      </c>
      <c r="J40" s="191" t="e">
        <f>+#REF!</f>
        <v>#REF!</v>
      </c>
      <c r="K40" s="192" t="e">
        <f>+#REF!</f>
        <v>#REF!</v>
      </c>
      <c r="L40" s="181">
        <f>IF(I40=0,1,IF(I40&gt;=K40,4,(((I40-#REF!))/(#REF!-#REF!))*(4-1)+1))</f>
        <v>1</v>
      </c>
      <c r="M40" s="182">
        <f>L40*C40</f>
        <v>0.3</v>
      </c>
      <c r="N40" s="166"/>
      <c r="O40" s="110"/>
      <c r="P40" s="26"/>
    </row>
    <row r="41" spans="2:16" ht="23.25" customHeight="1" x14ac:dyDescent="0.2">
      <c r="B41" s="113" t="s">
        <v>69</v>
      </c>
      <c r="C41" s="148">
        <v>0.35</v>
      </c>
      <c r="D41" s="158"/>
      <c r="E41" s="159"/>
      <c r="F41" s="158"/>
      <c r="G41" s="171"/>
      <c r="H41" s="181">
        <f t="shared" si="2"/>
        <v>0</v>
      </c>
      <c r="I41" s="182">
        <f t="shared" si="1"/>
        <v>0</v>
      </c>
      <c r="J41" s="191" t="e">
        <f>+#REF!</f>
        <v>#REF!</v>
      </c>
      <c r="K41" s="192" t="e">
        <f>+#REF!</f>
        <v>#REF!</v>
      </c>
      <c r="L41" s="181">
        <f>IF(I41=0,1,IF(I41&gt;=K41,4,(((I41-#REF!))/(#REF!-#REF!))*(4-1)+1))</f>
        <v>1</v>
      </c>
      <c r="M41" s="182">
        <f t="shared" ref="M41:M43" si="7">L41*C41</f>
        <v>0.35</v>
      </c>
      <c r="N41" s="166"/>
      <c r="O41" s="110"/>
      <c r="P41" s="24"/>
    </row>
    <row r="42" spans="2:16" s="25" customFormat="1" ht="18" customHeight="1" x14ac:dyDescent="0.25">
      <c r="B42" s="113" t="s">
        <v>83</v>
      </c>
      <c r="C42" s="148">
        <v>0.25</v>
      </c>
      <c r="D42" s="158"/>
      <c r="E42" s="159"/>
      <c r="F42" s="158"/>
      <c r="G42" s="171"/>
      <c r="H42" s="181">
        <f t="shared" si="2"/>
        <v>0</v>
      </c>
      <c r="I42" s="182">
        <f t="shared" si="1"/>
        <v>0</v>
      </c>
      <c r="J42" s="191" t="e">
        <f>+#REF!</f>
        <v>#REF!</v>
      </c>
      <c r="K42" s="192" t="e">
        <f>+#REF!</f>
        <v>#REF!</v>
      </c>
      <c r="L42" s="181">
        <f>IF(I42=0,1,IF(I42&gt;=K42,4,(((I42-#REF!))/(#REF!-#REF!))*(4-1)+1))</f>
        <v>1</v>
      </c>
      <c r="M42" s="182">
        <f t="shared" si="7"/>
        <v>0.25</v>
      </c>
      <c r="N42" s="166"/>
      <c r="O42" s="110"/>
      <c r="P42" s="26"/>
    </row>
    <row r="43" spans="2:16" ht="23.25" customHeight="1" x14ac:dyDescent="0.2">
      <c r="B43" s="113" t="s">
        <v>84</v>
      </c>
      <c r="C43" s="148">
        <v>0.1</v>
      </c>
      <c r="D43" s="158"/>
      <c r="E43" s="159"/>
      <c r="F43" s="158"/>
      <c r="G43" s="171"/>
      <c r="H43" s="181">
        <f t="shared" si="2"/>
        <v>0</v>
      </c>
      <c r="I43" s="182">
        <f t="shared" si="1"/>
        <v>0</v>
      </c>
      <c r="J43" s="191" t="e">
        <f>+#REF!</f>
        <v>#REF!</v>
      </c>
      <c r="K43" s="192" t="e">
        <f>+#REF!</f>
        <v>#REF!</v>
      </c>
      <c r="L43" s="181">
        <f>IF(I43=0,1,IF(I43&gt;=K43,4,(((I43-#REF!))/(#REF!-#REF!))*(4-1)+1))</f>
        <v>1</v>
      </c>
      <c r="M43" s="182">
        <f t="shared" si="7"/>
        <v>0.1</v>
      </c>
      <c r="N43" s="166"/>
      <c r="O43" s="110"/>
      <c r="P43" s="24"/>
    </row>
    <row r="44" spans="2:16" ht="23.25" customHeight="1" x14ac:dyDescent="0.2">
      <c r="B44" s="112" t="s">
        <v>44</v>
      </c>
      <c r="C44" s="147">
        <v>0.4</v>
      </c>
      <c r="D44" s="156">
        <f>SUM(D45:D62)</f>
        <v>0</v>
      </c>
      <c r="E44" s="157">
        <f>SUM(E45:E50)</f>
        <v>0</v>
      </c>
      <c r="F44" s="156">
        <f>SUM(F45:F62)</f>
        <v>0</v>
      </c>
      <c r="G44" s="170">
        <f>SUM(G45:G62)</f>
        <v>0</v>
      </c>
      <c r="H44" s="179">
        <f t="shared" si="2"/>
        <v>0</v>
      </c>
      <c r="I44" s="180">
        <f t="shared" si="1"/>
        <v>0</v>
      </c>
      <c r="J44" s="189" t="e">
        <f>+#REF!</f>
        <v>#REF!</v>
      </c>
      <c r="K44" s="190" t="e">
        <f>+#REF!</f>
        <v>#REF!</v>
      </c>
      <c r="L44" s="179"/>
      <c r="M44" s="180">
        <f>SUM(M45:M50)*C44</f>
        <v>0.4</v>
      </c>
      <c r="N44" s="166"/>
      <c r="O44" s="110"/>
      <c r="P44" s="24"/>
    </row>
    <row r="45" spans="2:16" ht="18" customHeight="1" x14ac:dyDescent="0.2">
      <c r="B45" s="113" t="s">
        <v>143</v>
      </c>
      <c r="C45" s="148">
        <v>0.1</v>
      </c>
      <c r="D45" s="158"/>
      <c r="E45" s="159"/>
      <c r="F45" s="158"/>
      <c r="G45" s="171"/>
      <c r="H45" s="181">
        <f t="shared" si="2"/>
        <v>0</v>
      </c>
      <c r="I45" s="182">
        <f t="shared" si="1"/>
        <v>0</v>
      </c>
      <c r="J45" s="191" t="e">
        <f>+#REF!</f>
        <v>#REF!</v>
      </c>
      <c r="K45" s="192" t="e">
        <f>+#REF!</f>
        <v>#REF!</v>
      </c>
      <c r="L45" s="181">
        <f>IF(I45=0,1,IF(I45&gt;=K45,4,(((I45-#REF!))/(#REF!-#REF!))*(4-1)+1))</f>
        <v>1</v>
      </c>
      <c r="M45" s="182">
        <f>L45*C45</f>
        <v>0.1</v>
      </c>
      <c r="N45" s="166"/>
      <c r="O45" s="110"/>
      <c r="P45" s="24"/>
    </row>
    <row r="46" spans="2:16" ht="18" customHeight="1" x14ac:dyDescent="0.2">
      <c r="B46" s="113" t="s">
        <v>128</v>
      </c>
      <c r="C46" s="148">
        <v>0.15</v>
      </c>
      <c r="D46" s="158"/>
      <c r="E46" s="159"/>
      <c r="F46" s="158"/>
      <c r="G46" s="171"/>
      <c r="H46" s="181">
        <f t="shared" si="2"/>
        <v>0</v>
      </c>
      <c r="I46" s="182">
        <f t="shared" si="1"/>
        <v>0</v>
      </c>
      <c r="J46" s="191" t="e">
        <f>+#REF!</f>
        <v>#REF!</v>
      </c>
      <c r="K46" s="192" t="e">
        <f>+#REF!</f>
        <v>#REF!</v>
      </c>
      <c r="L46" s="181">
        <f>IF(I46=0,1,IF(I46&gt;=K46,4,(((I46-#REF!))/(#REF!-#REF!))*(4-1)+1))</f>
        <v>1</v>
      </c>
      <c r="M46" s="182">
        <f t="shared" ref="M46:M50" si="8">L46*C46</f>
        <v>0.15</v>
      </c>
      <c r="N46" s="166"/>
      <c r="O46" s="110"/>
      <c r="P46" s="24"/>
    </row>
    <row r="47" spans="2:16" ht="18" customHeight="1" x14ac:dyDescent="0.2">
      <c r="B47" s="113" t="s">
        <v>129</v>
      </c>
      <c r="C47" s="148">
        <v>0.3</v>
      </c>
      <c r="D47" s="158"/>
      <c r="E47" s="159"/>
      <c r="F47" s="158"/>
      <c r="G47" s="171"/>
      <c r="H47" s="181">
        <f t="shared" si="2"/>
        <v>0</v>
      </c>
      <c r="I47" s="182">
        <f t="shared" si="1"/>
        <v>0</v>
      </c>
      <c r="J47" s="191" t="e">
        <f>+#REF!</f>
        <v>#REF!</v>
      </c>
      <c r="K47" s="192" t="e">
        <f>+#REF!</f>
        <v>#REF!</v>
      </c>
      <c r="L47" s="181">
        <f>IF(I47=0,1,IF(I47&gt;=K47,4,(((I47-#REF!))/(#REF!-#REF!))*(4-1)+1))</f>
        <v>1</v>
      </c>
      <c r="M47" s="182">
        <f t="shared" si="8"/>
        <v>0.3</v>
      </c>
      <c r="N47" s="166"/>
      <c r="O47" s="110"/>
      <c r="P47" s="24"/>
    </row>
    <row r="48" spans="2:16" ht="18" customHeight="1" x14ac:dyDescent="0.2">
      <c r="B48" s="113" t="s">
        <v>130</v>
      </c>
      <c r="C48" s="148">
        <v>0.25</v>
      </c>
      <c r="D48" s="158"/>
      <c r="E48" s="159"/>
      <c r="F48" s="158"/>
      <c r="G48" s="171"/>
      <c r="H48" s="181">
        <f t="shared" si="2"/>
        <v>0</v>
      </c>
      <c r="I48" s="182">
        <f t="shared" si="1"/>
        <v>0</v>
      </c>
      <c r="J48" s="191" t="e">
        <f>+#REF!</f>
        <v>#REF!</v>
      </c>
      <c r="K48" s="192" t="e">
        <f>+#REF!</f>
        <v>#REF!</v>
      </c>
      <c r="L48" s="181">
        <f>IF(I48=0,1,IF(I48&gt;=K48,4,(((I48-#REF!))/(#REF!-#REF!))*(4-1)+1))</f>
        <v>1</v>
      </c>
      <c r="M48" s="182">
        <f t="shared" si="8"/>
        <v>0.25</v>
      </c>
      <c r="N48" s="166"/>
      <c r="O48" s="110"/>
      <c r="P48" s="24"/>
    </row>
    <row r="49" spans="2:22" ht="18" customHeight="1" x14ac:dyDescent="0.2">
      <c r="B49" s="113" t="s">
        <v>131</v>
      </c>
      <c r="C49" s="148">
        <v>0.08</v>
      </c>
      <c r="D49" s="158"/>
      <c r="E49" s="159"/>
      <c r="F49" s="158"/>
      <c r="G49" s="171"/>
      <c r="H49" s="181">
        <f t="shared" si="2"/>
        <v>0</v>
      </c>
      <c r="I49" s="182">
        <f t="shared" si="1"/>
        <v>0</v>
      </c>
      <c r="J49" s="191" t="e">
        <f>+#REF!</f>
        <v>#REF!</v>
      </c>
      <c r="K49" s="192" t="e">
        <f>+#REF!</f>
        <v>#REF!</v>
      </c>
      <c r="L49" s="181">
        <f>IF(I49=0,1,IF(I49&gt;=K49,4,(((I49-#REF!))/(#REF!-#REF!))*(4-1)+1))</f>
        <v>1</v>
      </c>
      <c r="M49" s="182">
        <f t="shared" si="8"/>
        <v>0.08</v>
      </c>
      <c r="N49" s="166"/>
      <c r="O49" s="110"/>
      <c r="P49" s="24"/>
    </row>
    <row r="50" spans="2:22" ht="30" x14ac:dyDescent="0.2">
      <c r="B50" s="113" t="s">
        <v>144</v>
      </c>
      <c r="C50" s="148">
        <v>0.12</v>
      </c>
      <c r="D50" s="158"/>
      <c r="E50" s="159"/>
      <c r="F50" s="158"/>
      <c r="G50" s="171"/>
      <c r="H50" s="181">
        <f t="shared" si="2"/>
        <v>0</v>
      </c>
      <c r="I50" s="182">
        <f t="shared" si="1"/>
        <v>0</v>
      </c>
      <c r="J50" s="191" t="e">
        <f>+#REF!</f>
        <v>#REF!</v>
      </c>
      <c r="K50" s="192" t="e">
        <f>+#REF!</f>
        <v>#REF!</v>
      </c>
      <c r="L50" s="181">
        <f>IF(I50=0,1,IF(I50&gt;=K50,4,(((I50-#REF!))/(#REF!-#REF!))*(4-1)+1))</f>
        <v>1</v>
      </c>
      <c r="M50" s="182">
        <f t="shared" si="8"/>
        <v>0.12</v>
      </c>
      <c r="N50" s="166"/>
      <c r="O50" s="110"/>
      <c r="P50" s="24"/>
    </row>
    <row r="51" spans="2:22" ht="18" customHeight="1" x14ac:dyDescent="0.2">
      <c r="B51" s="111" t="s">
        <v>60</v>
      </c>
      <c r="C51" s="149">
        <v>0.2</v>
      </c>
      <c r="D51" s="160">
        <f>D52</f>
        <v>0</v>
      </c>
      <c r="E51" s="161">
        <f t="shared" ref="E51:G51" si="9">E52</f>
        <v>0</v>
      </c>
      <c r="F51" s="160">
        <f t="shared" si="9"/>
        <v>0</v>
      </c>
      <c r="G51" s="172">
        <f t="shared" si="9"/>
        <v>0</v>
      </c>
      <c r="H51" s="177">
        <f t="shared" si="2"/>
        <v>0</v>
      </c>
      <c r="I51" s="178">
        <f t="shared" si="1"/>
        <v>0</v>
      </c>
      <c r="J51" s="187" t="e">
        <f>+#REF!</f>
        <v>#REF!</v>
      </c>
      <c r="K51" s="188" t="e">
        <f>+#REF!</f>
        <v>#REF!</v>
      </c>
      <c r="L51" s="177"/>
      <c r="M51" s="178">
        <f>+(M52)*C51</f>
        <v>0.2</v>
      </c>
      <c r="N51" s="166"/>
      <c r="O51" s="110"/>
      <c r="P51" s="24"/>
    </row>
    <row r="52" spans="2:22" ht="18" customHeight="1" x14ac:dyDescent="0.2">
      <c r="B52" s="112" t="s">
        <v>61</v>
      </c>
      <c r="C52" s="147">
        <v>1</v>
      </c>
      <c r="D52" s="156">
        <f>SUM(D53:D55)</f>
        <v>0</v>
      </c>
      <c r="E52" s="157">
        <f>SUM(E53:E55)</f>
        <v>0</v>
      </c>
      <c r="F52" s="156">
        <f>SUM(F53:F55)</f>
        <v>0</v>
      </c>
      <c r="G52" s="170">
        <f>SUM(G53:G55)</f>
        <v>0</v>
      </c>
      <c r="H52" s="179">
        <f t="shared" si="2"/>
        <v>0</v>
      </c>
      <c r="I52" s="180">
        <f t="shared" si="1"/>
        <v>0</v>
      </c>
      <c r="J52" s="189" t="e">
        <f>+#REF!</f>
        <v>#REF!</v>
      </c>
      <c r="K52" s="190" t="e">
        <f>+#REF!</f>
        <v>#REF!</v>
      </c>
      <c r="L52" s="179"/>
      <c r="M52" s="180">
        <f>SUM(M53:M55)*C52</f>
        <v>1</v>
      </c>
      <c r="N52" s="166"/>
      <c r="O52" s="110"/>
      <c r="P52" s="24"/>
    </row>
    <row r="53" spans="2:22" ht="18" customHeight="1" x14ac:dyDescent="0.2">
      <c r="B53" s="113" t="s">
        <v>70</v>
      </c>
      <c r="C53" s="148">
        <v>0.3</v>
      </c>
      <c r="D53" s="158"/>
      <c r="E53" s="159"/>
      <c r="F53" s="158"/>
      <c r="G53" s="171"/>
      <c r="H53" s="181">
        <f t="shared" si="2"/>
        <v>0</v>
      </c>
      <c r="I53" s="182">
        <f t="shared" si="1"/>
        <v>0</v>
      </c>
      <c r="J53" s="191" t="e">
        <f>+#REF!</f>
        <v>#REF!</v>
      </c>
      <c r="K53" s="192" t="e">
        <f>+#REF!</f>
        <v>#REF!</v>
      </c>
      <c r="L53" s="181">
        <f>IF(I53=0,1,IF(I53&gt;=K53,4,(((I53-#REF!))/(#REF!-#REF!))*(4-1)+1))</f>
        <v>1</v>
      </c>
      <c r="M53" s="182">
        <f>L53*C53</f>
        <v>0.3</v>
      </c>
      <c r="N53" s="166"/>
      <c r="O53" s="110"/>
      <c r="P53" s="24"/>
    </row>
    <row r="54" spans="2:22" ht="18" customHeight="1" x14ac:dyDescent="0.2">
      <c r="B54" s="113" t="s">
        <v>145</v>
      </c>
      <c r="C54" s="148">
        <v>0.5</v>
      </c>
      <c r="D54" s="158"/>
      <c r="E54" s="159"/>
      <c r="F54" s="158"/>
      <c r="G54" s="171"/>
      <c r="H54" s="181">
        <f t="shared" si="2"/>
        <v>0</v>
      </c>
      <c r="I54" s="182">
        <f t="shared" si="1"/>
        <v>0</v>
      </c>
      <c r="J54" s="191" t="e">
        <f>+#REF!</f>
        <v>#REF!</v>
      </c>
      <c r="K54" s="192" t="e">
        <f>+#REF!</f>
        <v>#REF!</v>
      </c>
      <c r="L54" s="181">
        <f>IF(I54=0,1,IF(I54&gt;=K54,4,(((I54-#REF!))/(#REF!-#REF!))*(4-1)+1))</f>
        <v>1</v>
      </c>
      <c r="M54" s="182">
        <f t="shared" ref="M54:M55" si="10">L54*C54</f>
        <v>0.5</v>
      </c>
      <c r="N54" s="166"/>
      <c r="O54" s="110"/>
      <c r="P54" s="24"/>
    </row>
    <row r="55" spans="2:22" ht="69" customHeight="1" x14ac:dyDescent="0.2">
      <c r="B55" s="113" t="s">
        <v>146</v>
      </c>
      <c r="C55" s="148">
        <v>0.2</v>
      </c>
      <c r="D55" s="158"/>
      <c r="E55" s="159"/>
      <c r="F55" s="158"/>
      <c r="G55" s="171"/>
      <c r="H55" s="181">
        <f t="shared" si="2"/>
        <v>0</v>
      </c>
      <c r="I55" s="182">
        <f t="shared" si="1"/>
        <v>0</v>
      </c>
      <c r="J55" s="191" t="e">
        <f>+#REF!</f>
        <v>#REF!</v>
      </c>
      <c r="K55" s="192" t="e">
        <f>+#REF!</f>
        <v>#REF!</v>
      </c>
      <c r="L55" s="181">
        <f>IF(I55=0,1,IF(I55&gt;=K55,4,(((I55-#REF!))/(#REF!-#REF!))*(4-1)+1))</f>
        <v>1</v>
      </c>
      <c r="M55" s="182">
        <f t="shared" si="10"/>
        <v>0.2</v>
      </c>
      <c r="N55" s="166"/>
      <c r="O55" s="110"/>
      <c r="P55" s="24"/>
    </row>
    <row r="56" spans="2:22" ht="57.75" customHeight="1" x14ac:dyDescent="0.2">
      <c r="B56" s="114" t="s">
        <v>132</v>
      </c>
      <c r="C56" s="150">
        <v>0.2</v>
      </c>
      <c r="D56" s="162">
        <f>D57+D60</f>
        <v>0</v>
      </c>
      <c r="E56" s="163">
        <f t="shared" ref="E56:G56" si="11">E57+E60</f>
        <v>0</v>
      </c>
      <c r="F56" s="162">
        <f t="shared" si="11"/>
        <v>0</v>
      </c>
      <c r="G56" s="173">
        <f t="shared" si="11"/>
        <v>0</v>
      </c>
      <c r="H56" s="175">
        <f t="shared" si="2"/>
        <v>0</v>
      </c>
      <c r="I56" s="176">
        <f t="shared" si="1"/>
        <v>0</v>
      </c>
      <c r="J56" s="185" t="e">
        <f>+#REF!</f>
        <v>#REF!</v>
      </c>
      <c r="K56" s="186" t="e">
        <f>+#REF!</f>
        <v>#REF!</v>
      </c>
      <c r="L56" s="175"/>
      <c r="M56" s="176">
        <f>+(M57+M60)*C56</f>
        <v>0.2</v>
      </c>
      <c r="N56" s="166"/>
      <c r="O56" s="110"/>
      <c r="P56" s="24"/>
      <c r="Q56" s="30"/>
      <c r="R56" s="31"/>
      <c r="S56" s="31"/>
      <c r="T56" s="30"/>
      <c r="U56" s="30"/>
      <c r="V56" s="32"/>
    </row>
    <row r="57" spans="2:22" ht="23.25" customHeight="1" x14ac:dyDescent="0.2">
      <c r="B57" s="115" t="s">
        <v>40</v>
      </c>
      <c r="C57" s="149">
        <v>0.65</v>
      </c>
      <c r="D57" s="154">
        <f>SUM(D58:D59)</f>
        <v>0</v>
      </c>
      <c r="E57" s="155">
        <f>SUM(E58:E59)</f>
        <v>0</v>
      </c>
      <c r="F57" s="154">
        <f>SUM(F58:F59)</f>
        <v>0</v>
      </c>
      <c r="G57" s="169">
        <f>SUM(G58:G59)</f>
        <v>0</v>
      </c>
      <c r="H57" s="177">
        <f t="shared" si="2"/>
        <v>0</v>
      </c>
      <c r="I57" s="178">
        <f t="shared" si="1"/>
        <v>0</v>
      </c>
      <c r="J57" s="187" t="e">
        <f>+#REF!</f>
        <v>#REF!</v>
      </c>
      <c r="K57" s="188" t="e">
        <f>+#REF!</f>
        <v>#REF!</v>
      </c>
      <c r="L57" s="177"/>
      <c r="M57" s="178">
        <f>SUM(M58:M59)*C57</f>
        <v>0.65</v>
      </c>
      <c r="N57" s="166"/>
      <c r="O57" s="110"/>
      <c r="P57" s="24"/>
      <c r="Q57" s="30"/>
      <c r="R57" s="31"/>
      <c r="S57" s="31"/>
      <c r="T57" s="30"/>
      <c r="U57" s="30"/>
      <c r="V57" s="32"/>
    </row>
    <row r="58" spans="2:22" ht="18.75" customHeight="1" x14ac:dyDescent="0.2">
      <c r="B58" s="113" t="s">
        <v>71</v>
      </c>
      <c r="C58" s="148">
        <v>0.6</v>
      </c>
      <c r="D58" s="158"/>
      <c r="E58" s="159"/>
      <c r="F58" s="158"/>
      <c r="G58" s="171"/>
      <c r="H58" s="181">
        <f t="shared" si="2"/>
        <v>0</v>
      </c>
      <c r="I58" s="182">
        <f t="shared" si="1"/>
        <v>0</v>
      </c>
      <c r="J58" s="191" t="e">
        <f>+#REF!</f>
        <v>#REF!</v>
      </c>
      <c r="K58" s="192" t="e">
        <f>+#REF!</f>
        <v>#REF!</v>
      </c>
      <c r="L58" s="181">
        <f>IF(I58=0,1,IF(I58&gt;=K58,4,(((I58-#REF!))/(#REF!-#REF!))*(4-1)+1))</f>
        <v>1</v>
      </c>
      <c r="M58" s="182">
        <f>L58*C58</f>
        <v>0.6</v>
      </c>
      <c r="N58" s="166"/>
      <c r="O58" s="110"/>
      <c r="P58" s="24"/>
      <c r="Q58" s="30"/>
      <c r="R58" s="31"/>
      <c r="S58" s="31"/>
      <c r="T58" s="30"/>
      <c r="U58" s="30"/>
      <c r="V58" s="32"/>
    </row>
    <row r="59" spans="2:22" ht="30" x14ac:dyDescent="0.25">
      <c r="B59" s="116" t="s">
        <v>147</v>
      </c>
      <c r="C59" s="148">
        <v>0.4</v>
      </c>
      <c r="D59" s="158"/>
      <c r="E59" s="159"/>
      <c r="F59" s="158"/>
      <c r="G59" s="171"/>
      <c r="H59" s="181">
        <f t="shared" si="2"/>
        <v>0</v>
      </c>
      <c r="I59" s="182">
        <f t="shared" si="1"/>
        <v>0</v>
      </c>
      <c r="J59" s="191" t="e">
        <f>+#REF!</f>
        <v>#REF!</v>
      </c>
      <c r="K59" s="192" t="e">
        <f>+#REF!</f>
        <v>#REF!</v>
      </c>
      <c r="L59" s="181">
        <f>IF(I59=0,1,IF(I59&gt;=K59,4,(((I59-#REF!))/(#REF!-#REF!))*(4-1)+1))</f>
        <v>1</v>
      </c>
      <c r="M59" s="182">
        <f>L59*C59</f>
        <v>0.4</v>
      </c>
      <c r="N59" s="166"/>
      <c r="O59" s="110"/>
      <c r="P59" s="26"/>
      <c r="Q59" s="30"/>
      <c r="R59" s="31"/>
      <c r="S59" s="31"/>
      <c r="T59" s="30"/>
      <c r="U59" s="30"/>
      <c r="V59" s="32"/>
    </row>
    <row r="60" spans="2:22" ht="66.75" customHeight="1" x14ac:dyDescent="0.2">
      <c r="B60" s="117" t="s">
        <v>62</v>
      </c>
      <c r="C60" s="149">
        <v>0.35</v>
      </c>
      <c r="D60" s="160">
        <f>SUM(D61:D62)</f>
        <v>0</v>
      </c>
      <c r="E60" s="161">
        <f>SUM(E61:E62)</f>
        <v>0</v>
      </c>
      <c r="F60" s="160">
        <f>SUM(F61:F62)</f>
        <v>0</v>
      </c>
      <c r="G60" s="172">
        <f>SUM(G61:G62)</f>
        <v>0</v>
      </c>
      <c r="H60" s="177">
        <f t="shared" si="2"/>
        <v>0</v>
      </c>
      <c r="I60" s="178">
        <f t="shared" si="1"/>
        <v>0</v>
      </c>
      <c r="J60" s="187" t="e">
        <f>+#REF!</f>
        <v>#REF!</v>
      </c>
      <c r="K60" s="188" t="e">
        <f>+#REF!</f>
        <v>#REF!</v>
      </c>
      <c r="L60" s="177"/>
      <c r="M60" s="178">
        <f>SUM(M61:M62)*C60</f>
        <v>0.35</v>
      </c>
      <c r="N60" s="166"/>
      <c r="O60" s="110"/>
      <c r="P60" s="24"/>
      <c r="Q60" s="30"/>
      <c r="R60" s="31"/>
      <c r="S60" s="31"/>
      <c r="T60" s="30"/>
      <c r="U60" s="30"/>
      <c r="V60" s="32"/>
    </row>
    <row r="61" spans="2:22" ht="18.75" customHeight="1" x14ac:dyDescent="0.2">
      <c r="B61" s="113" t="s">
        <v>133</v>
      </c>
      <c r="C61" s="148">
        <v>0.6</v>
      </c>
      <c r="D61" s="158"/>
      <c r="E61" s="159"/>
      <c r="F61" s="158"/>
      <c r="G61" s="171"/>
      <c r="H61" s="181">
        <f t="shared" si="2"/>
        <v>0</v>
      </c>
      <c r="I61" s="182">
        <f t="shared" si="1"/>
        <v>0</v>
      </c>
      <c r="J61" s="191" t="e">
        <f>+#REF!</f>
        <v>#REF!</v>
      </c>
      <c r="K61" s="192" t="e">
        <f>+#REF!</f>
        <v>#REF!</v>
      </c>
      <c r="L61" s="181">
        <f>IF(I61=0,1,IF(I61&gt;=K61,4,(((I61-#REF!))/(#REF!-#REF!))*(4-1)+1))</f>
        <v>1</v>
      </c>
      <c r="M61" s="182">
        <f>L61*C61</f>
        <v>0.6</v>
      </c>
      <c r="N61" s="166"/>
      <c r="O61" s="110"/>
      <c r="P61" s="24"/>
      <c r="Q61" s="30"/>
      <c r="R61" s="31"/>
      <c r="S61" s="31"/>
      <c r="T61" s="30"/>
      <c r="U61" s="30"/>
      <c r="V61" s="32"/>
    </row>
    <row r="62" spans="2:22" ht="29.25" customHeight="1" x14ac:dyDescent="0.2">
      <c r="B62" s="113" t="s">
        <v>148</v>
      </c>
      <c r="C62" s="148">
        <v>0.4</v>
      </c>
      <c r="D62" s="158"/>
      <c r="E62" s="159"/>
      <c r="F62" s="158"/>
      <c r="G62" s="171"/>
      <c r="H62" s="181">
        <f t="shared" si="2"/>
        <v>0</v>
      </c>
      <c r="I62" s="182">
        <f t="shared" si="1"/>
        <v>0</v>
      </c>
      <c r="J62" s="191" t="e">
        <f>+#REF!</f>
        <v>#REF!</v>
      </c>
      <c r="K62" s="192" t="e">
        <f>+#REF!</f>
        <v>#REF!</v>
      </c>
      <c r="L62" s="181">
        <f>IF(I62=0,1,IF(I62&gt;=K62,4,(((I62-#REF!))/(#REF!-#REF!))*(4-1)+1))</f>
        <v>1</v>
      </c>
      <c r="M62" s="182">
        <f>L62*C62</f>
        <v>0.4</v>
      </c>
      <c r="N62" s="166"/>
      <c r="O62" s="110"/>
      <c r="P62" s="24"/>
      <c r="Q62" s="30"/>
      <c r="R62" s="31"/>
      <c r="S62" s="31"/>
      <c r="T62" s="30"/>
      <c r="U62" s="30"/>
      <c r="V62" s="32"/>
    </row>
    <row r="63" spans="2:22" ht="63.75" customHeight="1" x14ac:dyDescent="0.2">
      <c r="B63" s="114" t="s">
        <v>134</v>
      </c>
      <c r="C63" s="150">
        <v>0.3</v>
      </c>
      <c r="D63" s="162">
        <f>D64+D69+D76+D78+D81</f>
        <v>0</v>
      </c>
      <c r="E63" s="163">
        <f>E64+E69+E76+E78+E81</f>
        <v>0</v>
      </c>
      <c r="F63" s="162">
        <f>F64+F69+F76+F78+F81</f>
        <v>0</v>
      </c>
      <c r="G63" s="173">
        <f>G64+G69+G76+G78+G81</f>
        <v>0</v>
      </c>
      <c r="H63" s="175">
        <f t="shared" si="2"/>
        <v>0</v>
      </c>
      <c r="I63" s="176">
        <f t="shared" si="1"/>
        <v>0</v>
      </c>
      <c r="J63" s="185" t="e">
        <f>+#REF!</f>
        <v>#REF!</v>
      </c>
      <c r="K63" s="186" t="e">
        <f>+#REF!</f>
        <v>#REF!</v>
      </c>
      <c r="L63" s="175"/>
      <c r="M63" s="176">
        <f>(M64+M69+M76+M78+M81)*C63</f>
        <v>0.34758</v>
      </c>
      <c r="N63" s="166"/>
      <c r="O63" s="110"/>
      <c r="P63" s="24"/>
      <c r="Q63" s="30"/>
      <c r="R63" s="31"/>
      <c r="S63" s="31"/>
      <c r="T63" s="30"/>
      <c r="U63" s="30"/>
      <c r="V63" s="32"/>
    </row>
    <row r="64" spans="2:22" ht="18.75" customHeight="1" x14ac:dyDescent="0.2">
      <c r="B64" s="115" t="s">
        <v>135</v>
      </c>
      <c r="C64" s="149">
        <v>0.3</v>
      </c>
      <c r="D64" s="160">
        <f>D65+D67</f>
        <v>0</v>
      </c>
      <c r="E64" s="161">
        <f>E65+E67</f>
        <v>0</v>
      </c>
      <c r="F64" s="160">
        <f>F65+F67</f>
        <v>0</v>
      </c>
      <c r="G64" s="172">
        <f>G65+G67</f>
        <v>0</v>
      </c>
      <c r="H64" s="177">
        <f t="shared" si="2"/>
        <v>0</v>
      </c>
      <c r="I64" s="178">
        <f t="shared" si="1"/>
        <v>0</v>
      </c>
      <c r="J64" s="187" t="e">
        <f>+#REF!</f>
        <v>#REF!</v>
      </c>
      <c r="K64" s="188" t="e">
        <f>+#REF!</f>
        <v>#REF!</v>
      </c>
      <c r="L64" s="177"/>
      <c r="M64" s="178">
        <f>+(M65+M67)*C64</f>
        <v>0.3</v>
      </c>
      <c r="N64" s="166"/>
      <c r="O64" s="110"/>
      <c r="P64" s="24"/>
      <c r="Q64" s="30"/>
      <c r="R64" s="31"/>
      <c r="S64" s="31"/>
      <c r="T64" s="30"/>
      <c r="U64" s="30"/>
      <c r="V64" s="32"/>
    </row>
    <row r="65" spans="2:26" ht="18.75" customHeight="1" x14ac:dyDescent="0.2">
      <c r="B65" s="118" t="s">
        <v>63</v>
      </c>
      <c r="C65" s="147">
        <v>0.4</v>
      </c>
      <c r="D65" s="156">
        <f>SUM(D66:D66)</f>
        <v>0</v>
      </c>
      <c r="E65" s="157">
        <f>SUM(E66:E66)</f>
        <v>0</v>
      </c>
      <c r="F65" s="156">
        <f>SUM(F66:F66)</f>
        <v>0</v>
      </c>
      <c r="G65" s="170">
        <f>SUM(G66:G66)</f>
        <v>0</v>
      </c>
      <c r="H65" s="179">
        <f t="shared" si="2"/>
        <v>0</v>
      </c>
      <c r="I65" s="180">
        <f t="shared" si="1"/>
        <v>0</v>
      </c>
      <c r="J65" s="189" t="e">
        <f>+#REF!</f>
        <v>#REF!</v>
      </c>
      <c r="K65" s="190" t="e">
        <f>+#REF!</f>
        <v>#REF!</v>
      </c>
      <c r="L65" s="179"/>
      <c r="M65" s="180">
        <f>M66*C65</f>
        <v>0.4</v>
      </c>
      <c r="N65" s="166"/>
      <c r="O65" s="110"/>
      <c r="P65" s="24"/>
      <c r="Q65" s="30"/>
      <c r="R65" s="31"/>
      <c r="S65" s="31"/>
      <c r="T65" s="30"/>
      <c r="U65" s="30"/>
      <c r="V65" s="32"/>
    </row>
    <row r="66" spans="2:26" ht="18.75" customHeight="1" x14ac:dyDescent="0.2">
      <c r="B66" s="119" t="s">
        <v>72</v>
      </c>
      <c r="C66" s="148">
        <v>1</v>
      </c>
      <c r="D66" s="158"/>
      <c r="E66" s="159"/>
      <c r="F66" s="158"/>
      <c r="G66" s="171"/>
      <c r="H66" s="181">
        <f t="shared" si="2"/>
        <v>0</v>
      </c>
      <c r="I66" s="182">
        <f t="shared" si="1"/>
        <v>0</v>
      </c>
      <c r="J66" s="191" t="e">
        <f>+#REF!</f>
        <v>#REF!</v>
      </c>
      <c r="K66" s="192" t="e">
        <f>+#REF!</f>
        <v>#REF!</v>
      </c>
      <c r="L66" s="181">
        <f>IF(I66=0,1,IF(I66&gt;=K66,4,(((I66-#REF!))/(#REF!-#REF!))*(4-1)+1))</f>
        <v>1</v>
      </c>
      <c r="M66" s="182">
        <f>L66*C66</f>
        <v>1</v>
      </c>
      <c r="N66" s="166"/>
      <c r="O66" s="110"/>
      <c r="P66" s="24"/>
      <c r="Q66" s="30"/>
      <c r="R66" s="31"/>
      <c r="S66" s="31"/>
      <c r="T66" s="30"/>
      <c r="U66" s="30"/>
      <c r="V66" s="32"/>
    </row>
    <row r="67" spans="2:26" ht="18.75" customHeight="1" x14ac:dyDescent="0.2">
      <c r="B67" s="118" t="s">
        <v>64</v>
      </c>
      <c r="C67" s="147">
        <v>0.6</v>
      </c>
      <c r="D67" s="156">
        <f>SUM(D68:D68)</f>
        <v>0</v>
      </c>
      <c r="E67" s="157">
        <f>SUM(E68:E68)</f>
        <v>0</v>
      </c>
      <c r="F67" s="156">
        <f>SUM(F68:F68)</f>
        <v>0</v>
      </c>
      <c r="G67" s="170">
        <f>SUM(G68:G68)</f>
        <v>0</v>
      </c>
      <c r="H67" s="179">
        <f t="shared" si="2"/>
        <v>0</v>
      </c>
      <c r="I67" s="180">
        <f t="shared" si="1"/>
        <v>0</v>
      </c>
      <c r="J67" s="189" t="e">
        <f>+#REF!</f>
        <v>#REF!</v>
      </c>
      <c r="K67" s="190" t="e">
        <f>+#REF!</f>
        <v>#REF!</v>
      </c>
      <c r="L67" s="179"/>
      <c r="M67" s="180">
        <f>M68*C67</f>
        <v>0.6</v>
      </c>
      <c r="N67" s="166"/>
      <c r="O67" s="110"/>
      <c r="P67" s="24"/>
      <c r="Q67" s="30"/>
      <c r="R67" s="31"/>
      <c r="S67" s="31"/>
      <c r="T67" s="30"/>
      <c r="U67" s="30"/>
      <c r="V67" s="32"/>
    </row>
    <row r="68" spans="2:26" ht="18.75" customHeight="1" x14ac:dyDescent="0.2">
      <c r="B68" s="119" t="s">
        <v>73</v>
      </c>
      <c r="C68" s="148">
        <v>1</v>
      </c>
      <c r="D68" s="158"/>
      <c r="E68" s="159"/>
      <c r="F68" s="158"/>
      <c r="G68" s="171"/>
      <c r="H68" s="181">
        <f t="shared" si="2"/>
        <v>0</v>
      </c>
      <c r="I68" s="182">
        <f t="shared" si="1"/>
        <v>0</v>
      </c>
      <c r="J68" s="191" t="e">
        <f>+#REF!</f>
        <v>#REF!</v>
      </c>
      <c r="K68" s="192" t="e">
        <f>+#REF!</f>
        <v>#REF!</v>
      </c>
      <c r="L68" s="181">
        <f>IF(I68=0,1,IF(I68&gt;=K68,4,(((I68-#REF!))/(#REF!-#REF!))*(4-1)+1))</f>
        <v>1</v>
      </c>
      <c r="M68" s="182">
        <f>+L68*C68</f>
        <v>1</v>
      </c>
      <c r="N68" s="166"/>
      <c r="O68" s="110"/>
      <c r="P68" s="24"/>
      <c r="Q68" s="30"/>
      <c r="R68" s="31"/>
      <c r="S68" s="31"/>
      <c r="T68" s="30"/>
      <c r="U68" s="30"/>
      <c r="V68" s="32"/>
    </row>
    <row r="69" spans="2:26" ht="18.75" customHeight="1" x14ac:dyDescent="0.2">
      <c r="B69" s="115" t="s">
        <v>136</v>
      </c>
      <c r="C69" s="149">
        <v>0.2</v>
      </c>
      <c r="D69" s="160">
        <f>D70+D73</f>
        <v>0</v>
      </c>
      <c r="E69" s="161">
        <f>E70+E73</f>
        <v>0</v>
      </c>
      <c r="F69" s="160">
        <f>F70+F73</f>
        <v>0</v>
      </c>
      <c r="G69" s="172">
        <f>G70+G73</f>
        <v>0</v>
      </c>
      <c r="H69" s="177">
        <f t="shared" si="2"/>
        <v>0</v>
      </c>
      <c r="I69" s="178">
        <f t="shared" si="1"/>
        <v>0</v>
      </c>
      <c r="J69" s="187" t="e">
        <f>+#REF!</f>
        <v>#REF!</v>
      </c>
      <c r="K69" s="188" t="e">
        <f>+#REF!</f>
        <v>#REF!</v>
      </c>
      <c r="L69" s="177"/>
      <c r="M69" s="178">
        <f>+(M70+M73)*C69</f>
        <v>0.12</v>
      </c>
      <c r="N69" s="166"/>
      <c r="O69" s="110"/>
      <c r="P69" s="24"/>
      <c r="Q69" s="30"/>
      <c r="R69" s="31"/>
      <c r="S69" s="31"/>
      <c r="T69" s="30"/>
      <c r="U69" s="30"/>
      <c r="V69" s="32"/>
    </row>
    <row r="70" spans="2:26" ht="18.75" customHeight="1" x14ac:dyDescent="0.2">
      <c r="B70" s="118" t="s">
        <v>63</v>
      </c>
      <c r="C70" s="147">
        <v>0.2</v>
      </c>
      <c r="D70" s="156">
        <f>SUM(D71:D72)</f>
        <v>0</v>
      </c>
      <c r="E70" s="157">
        <f>SUM(E71:E72)</f>
        <v>0</v>
      </c>
      <c r="F70" s="156">
        <f>SUM(F71:F72)</f>
        <v>0</v>
      </c>
      <c r="G70" s="170">
        <f>SUM(G71:G72)</f>
        <v>0</v>
      </c>
      <c r="H70" s="179">
        <f t="shared" si="2"/>
        <v>0</v>
      </c>
      <c r="I70" s="180">
        <f t="shared" si="1"/>
        <v>0</v>
      </c>
      <c r="J70" s="189" t="e">
        <f>+#REF!</f>
        <v>#REF!</v>
      </c>
      <c r="K70" s="190" t="e">
        <f>+#REF!</f>
        <v>#REF!</v>
      </c>
      <c r="L70" s="179"/>
      <c r="M70" s="180">
        <f>M71*C70</f>
        <v>0.12</v>
      </c>
      <c r="N70" s="166"/>
      <c r="O70" s="110"/>
      <c r="P70" s="24"/>
      <c r="Q70" s="30"/>
      <c r="R70" s="31"/>
      <c r="S70" s="31"/>
      <c r="T70" s="30"/>
      <c r="U70" s="30"/>
      <c r="V70" s="32"/>
    </row>
    <row r="71" spans="2:26" ht="18.75" customHeight="1" x14ac:dyDescent="0.2">
      <c r="B71" s="119" t="s">
        <v>74</v>
      </c>
      <c r="C71" s="148">
        <v>0.6</v>
      </c>
      <c r="D71" s="158">
        <v>0</v>
      </c>
      <c r="E71" s="159">
        <v>0</v>
      </c>
      <c r="F71" s="158">
        <v>0</v>
      </c>
      <c r="G71" s="171">
        <v>0</v>
      </c>
      <c r="H71" s="181">
        <f t="shared" si="2"/>
        <v>0</v>
      </c>
      <c r="I71" s="182">
        <f t="shared" si="1"/>
        <v>0</v>
      </c>
      <c r="J71" s="191" t="e">
        <f>+#REF!</f>
        <v>#REF!</v>
      </c>
      <c r="K71" s="192" t="e">
        <f>+#REF!</f>
        <v>#REF!</v>
      </c>
      <c r="L71" s="181">
        <f>IF(I71=0,1,IF(I71&gt;=K71,4,(((I71-#REF!))/(#REF!-#REF!))*(4-1)+1))</f>
        <v>1</v>
      </c>
      <c r="M71" s="182">
        <f>+L71*C71</f>
        <v>0.6</v>
      </c>
      <c r="N71" s="166"/>
      <c r="O71" s="110"/>
      <c r="P71" s="24"/>
      <c r="Q71" s="30"/>
      <c r="R71" s="31"/>
      <c r="S71" s="31"/>
      <c r="T71" s="30"/>
      <c r="U71" s="30"/>
      <c r="V71" s="32"/>
    </row>
    <row r="72" spans="2:26" ht="18.75" customHeight="1" x14ac:dyDescent="0.2">
      <c r="B72" s="119" t="s">
        <v>162</v>
      </c>
      <c r="C72" s="148">
        <v>0.4</v>
      </c>
      <c r="D72" s="158">
        <v>0</v>
      </c>
      <c r="E72" s="159">
        <v>0</v>
      </c>
      <c r="F72" s="158">
        <v>0</v>
      </c>
      <c r="G72" s="171">
        <v>0</v>
      </c>
      <c r="H72" s="181">
        <f t="shared" si="2"/>
        <v>0</v>
      </c>
      <c r="I72" s="182">
        <f t="shared" si="1"/>
        <v>0</v>
      </c>
      <c r="J72" s="191" t="e">
        <f>+#REF!</f>
        <v>#REF!</v>
      </c>
      <c r="K72" s="192" t="e">
        <f>+#REF!</f>
        <v>#REF!</v>
      </c>
      <c r="L72" s="181">
        <f>IF(I72=0,1,IF(I72&gt;=K72,4,(((I72-#REF!))/(#REF!-#REF!))*(4-1)+1))</f>
        <v>1</v>
      </c>
      <c r="M72" s="182">
        <f>+L72*C72</f>
        <v>0.4</v>
      </c>
      <c r="N72" s="166"/>
      <c r="O72" s="110"/>
      <c r="P72" s="24"/>
      <c r="Q72" s="30"/>
      <c r="R72" s="31"/>
      <c r="S72" s="31"/>
      <c r="T72" s="30"/>
      <c r="U72" s="30"/>
      <c r="V72" s="32"/>
    </row>
    <row r="73" spans="2:26" ht="18.75" customHeight="1" x14ac:dyDescent="0.2">
      <c r="B73" s="118" t="s">
        <v>64</v>
      </c>
      <c r="C73" s="147">
        <v>0.8</v>
      </c>
      <c r="D73" s="156">
        <f>SUM(D74:D75)</f>
        <v>0</v>
      </c>
      <c r="E73" s="157">
        <f>SUM(E74:E75)</f>
        <v>0</v>
      </c>
      <c r="F73" s="156">
        <f>SUM(F74:F75)</f>
        <v>0</v>
      </c>
      <c r="G73" s="170">
        <f>SUM(G74:G75)</f>
        <v>0</v>
      </c>
      <c r="H73" s="179">
        <f>D73+F73</f>
        <v>0</v>
      </c>
      <c r="I73" s="180">
        <f t="shared" si="1"/>
        <v>0</v>
      </c>
      <c r="J73" s="189" t="e">
        <f>+#REF!</f>
        <v>#REF!</v>
      </c>
      <c r="K73" s="190" t="e">
        <f>+#REF!</f>
        <v>#REF!</v>
      </c>
      <c r="L73" s="179"/>
      <c r="M73" s="180">
        <f>M74*C73</f>
        <v>0.48</v>
      </c>
      <c r="N73" s="166"/>
      <c r="O73" s="110"/>
      <c r="P73" s="24"/>
      <c r="Q73" s="30"/>
      <c r="R73" s="31"/>
      <c r="S73" s="31"/>
      <c r="T73" s="30"/>
      <c r="U73" s="30"/>
      <c r="V73" s="32"/>
    </row>
    <row r="74" spans="2:26" ht="30.75" customHeight="1" x14ac:dyDescent="0.2">
      <c r="B74" s="119" t="s">
        <v>75</v>
      </c>
      <c r="C74" s="148">
        <v>0.6</v>
      </c>
      <c r="D74" s="158"/>
      <c r="E74" s="159"/>
      <c r="F74" s="158"/>
      <c r="G74" s="171"/>
      <c r="H74" s="181">
        <f t="shared" si="2"/>
        <v>0</v>
      </c>
      <c r="I74" s="182">
        <f t="shared" si="1"/>
        <v>0</v>
      </c>
      <c r="J74" s="191" t="e">
        <f>+#REF!</f>
        <v>#REF!</v>
      </c>
      <c r="K74" s="192" t="e">
        <f>+#REF!</f>
        <v>#REF!</v>
      </c>
      <c r="L74" s="181">
        <f>IF(I74=0,1,IF(I74&gt;=K74,4,(((I74-#REF!))/(#REF!-#REF!))*(4-1)+1))</f>
        <v>1</v>
      </c>
      <c r="M74" s="182">
        <f>L74*C74</f>
        <v>0.6</v>
      </c>
      <c r="N74" s="166"/>
      <c r="O74" s="110"/>
      <c r="P74" s="24"/>
      <c r="Q74" s="30"/>
      <c r="R74" s="31"/>
      <c r="S74" s="31"/>
      <c r="T74" s="30"/>
      <c r="U74" s="30"/>
      <c r="V74" s="32"/>
    </row>
    <row r="75" spans="2:26" ht="30.75" customHeight="1" x14ac:dyDescent="0.2">
      <c r="B75" s="119" t="s">
        <v>163</v>
      </c>
      <c r="C75" s="148">
        <v>0.4</v>
      </c>
      <c r="D75" s="158"/>
      <c r="E75" s="159"/>
      <c r="F75" s="158"/>
      <c r="G75" s="171"/>
      <c r="H75" s="181">
        <f t="shared" si="2"/>
        <v>0</v>
      </c>
      <c r="I75" s="182">
        <f t="shared" si="1"/>
        <v>0</v>
      </c>
      <c r="J75" s="191" t="e">
        <f>+#REF!</f>
        <v>#REF!</v>
      </c>
      <c r="K75" s="192" t="e">
        <f>+#REF!</f>
        <v>#REF!</v>
      </c>
      <c r="L75" s="181">
        <f>IF(I75=0,1,IF(I75&gt;=K75,4,(((I75-#REF!))/(#REF!-#REF!))*(4-1)+1))</f>
        <v>1</v>
      </c>
      <c r="M75" s="182">
        <f>L75*C75</f>
        <v>0.4</v>
      </c>
      <c r="N75" s="166"/>
      <c r="O75" s="110"/>
      <c r="P75" s="24"/>
      <c r="Q75" s="30"/>
      <c r="R75" s="31"/>
      <c r="S75" s="31"/>
      <c r="T75" s="30"/>
      <c r="U75" s="30"/>
      <c r="V75" s="32"/>
    </row>
    <row r="76" spans="2:26" ht="18" x14ac:dyDescent="0.2">
      <c r="B76" s="115" t="s">
        <v>65</v>
      </c>
      <c r="C76" s="149">
        <v>0.12</v>
      </c>
      <c r="D76" s="160">
        <f>+D77</f>
        <v>0</v>
      </c>
      <c r="E76" s="161">
        <f t="shared" ref="E76:G76" si="12">+E77</f>
        <v>0</v>
      </c>
      <c r="F76" s="160">
        <f t="shared" si="12"/>
        <v>0</v>
      </c>
      <c r="G76" s="172">
        <f t="shared" si="12"/>
        <v>0</v>
      </c>
      <c r="H76" s="177">
        <f t="shared" si="2"/>
        <v>0</v>
      </c>
      <c r="I76" s="178">
        <f t="shared" si="1"/>
        <v>0</v>
      </c>
      <c r="J76" s="187" t="e">
        <f>+#REF!</f>
        <v>#REF!</v>
      </c>
      <c r="K76" s="188" t="e">
        <f>+#REF!</f>
        <v>#REF!</v>
      </c>
      <c r="L76" s="177"/>
      <c r="M76" s="178">
        <f>+M77*C76</f>
        <v>0.12</v>
      </c>
      <c r="N76" s="166"/>
      <c r="O76" s="110"/>
      <c r="P76" s="24"/>
      <c r="Q76" s="30"/>
      <c r="R76" s="31"/>
      <c r="S76" s="31"/>
      <c r="T76" s="30"/>
      <c r="U76" s="30"/>
      <c r="V76" s="32"/>
    </row>
    <row r="77" spans="2:26" ht="18" x14ac:dyDescent="0.2">
      <c r="B77" s="119" t="s">
        <v>149</v>
      </c>
      <c r="C77" s="148">
        <v>1</v>
      </c>
      <c r="D77" s="158"/>
      <c r="E77" s="159"/>
      <c r="F77" s="158"/>
      <c r="G77" s="171"/>
      <c r="H77" s="181">
        <f t="shared" si="2"/>
        <v>0</v>
      </c>
      <c r="I77" s="182">
        <f t="shared" si="1"/>
        <v>0</v>
      </c>
      <c r="J77" s="191" t="e">
        <f>+#REF!</f>
        <v>#REF!</v>
      </c>
      <c r="K77" s="192" t="e">
        <f>+#REF!</f>
        <v>#REF!</v>
      </c>
      <c r="L77" s="181">
        <f>IF(I77=0,1,IF(I77&gt;=K77,4,(((I77-#REF!))/(#REF!-#REF!))*(4-1)+1))</f>
        <v>1</v>
      </c>
      <c r="M77" s="182">
        <f>+L77*C77</f>
        <v>1</v>
      </c>
      <c r="N77" s="166"/>
      <c r="O77" s="110"/>
      <c r="P77" s="24"/>
      <c r="R77" s="51"/>
      <c r="S77" s="51"/>
      <c r="T77" s="52"/>
      <c r="U77" s="52" t="s">
        <v>0</v>
      </c>
      <c r="V77" s="52"/>
      <c r="X77" s="53"/>
      <c r="Y77" s="54"/>
      <c r="Z77" s="55"/>
    </row>
    <row r="78" spans="2:26" ht="33" customHeight="1" x14ac:dyDescent="0.2">
      <c r="B78" s="115" t="s">
        <v>66</v>
      </c>
      <c r="C78" s="149">
        <v>0.2</v>
      </c>
      <c r="D78" s="160">
        <f>SUM(D79:D80)</f>
        <v>0</v>
      </c>
      <c r="E78" s="161">
        <f>SUM(E79:E80)</f>
        <v>0</v>
      </c>
      <c r="F78" s="160">
        <f>SUM(F79:F80)</f>
        <v>0</v>
      </c>
      <c r="G78" s="172">
        <f>SUM(G79:G80)</f>
        <v>0</v>
      </c>
      <c r="H78" s="177">
        <f t="shared" si="2"/>
        <v>0</v>
      </c>
      <c r="I78" s="178">
        <f t="shared" si="1"/>
        <v>0</v>
      </c>
      <c r="J78" s="187" t="e">
        <f>+#REF!</f>
        <v>#REF!</v>
      </c>
      <c r="K78" s="188" t="e">
        <f>+#REF!</f>
        <v>#REF!</v>
      </c>
      <c r="L78" s="177"/>
      <c r="M78" s="178">
        <f>+M79*C78</f>
        <v>0.12</v>
      </c>
      <c r="N78" s="166"/>
      <c r="O78" s="110"/>
      <c r="P78" s="24"/>
      <c r="R78" s="29"/>
      <c r="S78" s="501"/>
      <c r="T78" s="56"/>
      <c r="U78" s="36"/>
      <c r="V78" s="501"/>
      <c r="X78" s="56"/>
      <c r="Y78" s="27"/>
      <c r="Z78" s="28"/>
    </row>
    <row r="79" spans="2:26" ht="32.25" customHeight="1" x14ac:dyDescent="0.2">
      <c r="B79" s="120" t="s">
        <v>76</v>
      </c>
      <c r="C79" s="148">
        <v>0.6</v>
      </c>
      <c r="D79" s="158"/>
      <c r="E79" s="159"/>
      <c r="F79" s="158"/>
      <c r="G79" s="171"/>
      <c r="H79" s="181">
        <f t="shared" si="2"/>
        <v>0</v>
      </c>
      <c r="I79" s="182">
        <f t="shared" si="1"/>
        <v>0</v>
      </c>
      <c r="J79" s="191" t="e">
        <f>+#REF!</f>
        <v>#REF!</v>
      </c>
      <c r="K79" s="192" t="e">
        <f>+#REF!</f>
        <v>#REF!</v>
      </c>
      <c r="L79" s="181">
        <f>IF(I79=0,1,IF(I79&gt;=K79,4,(((I79-#REF!))/(#REF!-#REF!))*(4-1)+1))</f>
        <v>1</v>
      </c>
      <c r="M79" s="182">
        <f>+L79*C79</f>
        <v>0.6</v>
      </c>
      <c r="N79" s="166"/>
      <c r="O79" s="110"/>
      <c r="P79" s="24"/>
      <c r="R79" s="29"/>
      <c r="S79" s="502"/>
      <c r="T79" s="57"/>
      <c r="U79" s="36"/>
      <c r="V79" s="502"/>
      <c r="X79" s="57"/>
      <c r="Y79" s="27"/>
      <c r="Z79" s="28"/>
    </row>
    <row r="80" spans="2:26" ht="30" x14ac:dyDescent="0.2">
      <c r="B80" s="120" t="s">
        <v>77</v>
      </c>
      <c r="C80" s="148">
        <v>0.4</v>
      </c>
      <c r="D80" s="158"/>
      <c r="E80" s="159"/>
      <c r="F80" s="158"/>
      <c r="G80" s="171"/>
      <c r="H80" s="181">
        <f t="shared" si="2"/>
        <v>0</v>
      </c>
      <c r="I80" s="182">
        <f t="shared" si="1"/>
        <v>0</v>
      </c>
      <c r="J80" s="191" t="e">
        <f>+#REF!</f>
        <v>#REF!</v>
      </c>
      <c r="K80" s="192" t="e">
        <f>+#REF!</f>
        <v>#REF!</v>
      </c>
      <c r="L80" s="181">
        <f>IF(I80=0,1,IF(I80&gt;=K80,4,(((I80-#REF!))/(#REF!-#REF!))*(4-1)+1))</f>
        <v>1</v>
      </c>
      <c r="M80" s="182">
        <f>+L80*C80</f>
        <v>0.4</v>
      </c>
      <c r="N80" s="166"/>
      <c r="O80" s="110"/>
      <c r="P80" s="24"/>
      <c r="Q80" s="51"/>
      <c r="R80" s="36"/>
    </row>
    <row r="81" spans="2:20" ht="18" x14ac:dyDescent="0.2">
      <c r="B81" s="115" t="s">
        <v>67</v>
      </c>
      <c r="C81" s="149">
        <v>0.18</v>
      </c>
      <c r="D81" s="160">
        <f>SUM(D82:D90)</f>
        <v>0</v>
      </c>
      <c r="E81" s="161">
        <f>SUM(E82:E90)</f>
        <v>0</v>
      </c>
      <c r="F81" s="160">
        <f>SUM(F82:F90)</f>
        <v>0</v>
      </c>
      <c r="G81" s="172">
        <f>SUM(G82:G90)</f>
        <v>0</v>
      </c>
      <c r="H81" s="177">
        <f t="shared" si="2"/>
        <v>0</v>
      </c>
      <c r="I81" s="178">
        <f t="shared" si="1"/>
        <v>0</v>
      </c>
      <c r="J81" s="187" t="e">
        <f>+#REF!</f>
        <v>#REF!</v>
      </c>
      <c r="K81" s="188" t="e">
        <f>+#REF!</f>
        <v>#REF!</v>
      </c>
      <c r="L81" s="177"/>
      <c r="M81" s="178">
        <f>SUM(M82:M90)*C81</f>
        <v>0.49859999999999999</v>
      </c>
      <c r="N81" s="166"/>
      <c r="O81" s="110"/>
      <c r="P81" s="5"/>
      <c r="Q81" s="29"/>
      <c r="R81" s="36"/>
    </row>
    <row r="82" spans="2:20" ht="18" x14ac:dyDescent="0.2">
      <c r="B82" s="121" t="s">
        <v>78</v>
      </c>
      <c r="C82" s="148">
        <v>0.4</v>
      </c>
      <c r="D82" s="158"/>
      <c r="E82" s="159"/>
      <c r="F82" s="158"/>
      <c r="G82" s="171"/>
      <c r="H82" s="181">
        <f t="shared" si="2"/>
        <v>0</v>
      </c>
      <c r="I82" s="182">
        <f t="shared" si="1"/>
        <v>0</v>
      </c>
      <c r="J82" s="191" t="e">
        <f>+#REF!</f>
        <v>#REF!</v>
      </c>
      <c r="K82" s="192" t="e">
        <f>+#REF!</f>
        <v>#REF!</v>
      </c>
      <c r="L82" s="181">
        <f>IF(I82=0,1,IF(I82&gt;=K82,4,(((I82-#REF!))/(#REF!-#REF!))*(4-1)+1))</f>
        <v>1</v>
      </c>
      <c r="M82" s="182">
        <f>+L82*C82</f>
        <v>0.4</v>
      </c>
      <c r="N82" s="166"/>
      <c r="O82" s="110"/>
      <c r="P82" s="5"/>
      <c r="Q82" s="29"/>
      <c r="R82" s="36"/>
    </row>
    <row r="83" spans="2:20" ht="18.75" thickBot="1" x14ac:dyDescent="0.25">
      <c r="B83" s="122" t="s">
        <v>141</v>
      </c>
      <c r="C83" s="151">
        <v>0.6</v>
      </c>
      <c r="D83" s="164"/>
      <c r="E83" s="165"/>
      <c r="F83" s="164"/>
      <c r="G83" s="174"/>
      <c r="H83" s="183">
        <f>D83+F83</f>
        <v>0</v>
      </c>
      <c r="I83" s="184">
        <f>E83+(G83*$C$17)</f>
        <v>0</v>
      </c>
      <c r="J83" s="193" t="e">
        <f>+#REF!</f>
        <v>#REF!</v>
      </c>
      <c r="K83" s="194" t="e">
        <f>+#REF!</f>
        <v>#REF!</v>
      </c>
      <c r="L83" s="183">
        <f>IF(I83=0,1,IF(I83&gt;=K83,4,(((I83-#REF!))/(#REF!-#REF!))*(4-1)+1))</f>
        <v>1</v>
      </c>
      <c r="M83" s="184">
        <f>+L83*C83</f>
        <v>0.6</v>
      </c>
      <c r="N83" s="167"/>
      <c r="O83" s="123"/>
      <c r="P83" s="5"/>
      <c r="Q83" s="29"/>
      <c r="R83" s="36"/>
    </row>
    <row r="84" spans="2:20" ht="19.5" x14ac:dyDescent="0.2">
      <c r="B84" s="294" t="s">
        <v>225</v>
      </c>
      <c r="C84" s="295">
        <v>0.1</v>
      </c>
      <c r="D84" s="296"/>
      <c r="E84" s="297"/>
      <c r="F84" s="296"/>
      <c r="G84" s="298"/>
      <c r="H84" s="299"/>
      <c r="I84" s="300"/>
      <c r="J84" s="301"/>
      <c r="K84" s="302"/>
      <c r="L84" s="299"/>
      <c r="M84" s="300">
        <f>M89+M85*C84</f>
        <v>6.9999999999999993E-2</v>
      </c>
      <c r="N84" s="292"/>
      <c r="O84" s="293"/>
      <c r="P84" s="5"/>
      <c r="Q84" s="29"/>
      <c r="R84" s="36"/>
    </row>
    <row r="85" spans="2:20" ht="18" x14ac:dyDescent="0.2">
      <c r="B85" s="303" t="s">
        <v>231</v>
      </c>
      <c r="C85" s="304">
        <v>0.7</v>
      </c>
      <c r="D85" s="305"/>
      <c r="E85" s="306"/>
      <c r="F85" s="305"/>
      <c r="G85" s="307"/>
      <c r="H85" s="308"/>
      <c r="I85" s="309"/>
      <c r="J85" s="310"/>
      <c r="K85" s="311"/>
      <c r="L85" s="308"/>
      <c r="M85" s="308">
        <f>SUM(M86:M88)*C85</f>
        <v>0.7</v>
      </c>
      <c r="N85" s="292"/>
      <c r="O85" s="293"/>
      <c r="P85" s="5"/>
      <c r="Q85" s="29"/>
      <c r="R85" s="36"/>
    </row>
    <row r="86" spans="2:20" ht="18" x14ac:dyDescent="0.2">
      <c r="B86" s="283" t="s">
        <v>223</v>
      </c>
      <c r="C86" s="284">
        <v>0.25</v>
      </c>
      <c r="D86" s="285"/>
      <c r="E86" s="286"/>
      <c r="F86" s="285"/>
      <c r="G86" s="287"/>
      <c r="H86" s="288">
        <v>200</v>
      </c>
      <c r="I86" s="289"/>
      <c r="J86" s="290"/>
      <c r="K86" s="291"/>
      <c r="L86" s="288">
        <f>IF(I86=0,1,IF(I86&gt;=K86,4,(((I86-#REF!))/(#REF!-#REF!))*(4-1)+1))</f>
        <v>1</v>
      </c>
      <c r="M86" s="289">
        <f>+L86*C86</f>
        <v>0.25</v>
      </c>
      <c r="N86" s="292"/>
      <c r="O86" s="293"/>
      <c r="P86" s="5"/>
      <c r="Q86" s="29"/>
      <c r="R86" s="36"/>
    </row>
    <row r="87" spans="2:20" ht="18" x14ac:dyDescent="0.2">
      <c r="B87" s="283" t="s">
        <v>229</v>
      </c>
      <c r="C87" s="284">
        <v>0.4</v>
      </c>
      <c r="D87" s="285"/>
      <c r="E87" s="286"/>
      <c r="F87" s="285"/>
      <c r="G87" s="287"/>
      <c r="H87" s="288"/>
      <c r="I87" s="289"/>
      <c r="J87" s="290"/>
      <c r="K87" s="291"/>
      <c r="L87" s="288">
        <f>IF(I87=0,1,IF(I87&gt;=K87,4,(((I87-#REF!))/(#REF!-#REF!))*(4-1)+1))</f>
        <v>1</v>
      </c>
      <c r="M87" s="289">
        <f t="shared" ref="M87:M88" si="13">+L87*C87</f>
        <v>0.4</v>
      </c>
      <c r="N87" s="292"/>
      <c r="O87" s="293"/>
      <c r="P87" s="5"/>
      <c r="Q87" s="29"/>
      <c r="R87" s="36"/>
    </row>
    <row r="88" spans="2:20" ht="18" x14ac:dyDescent="0.2">
      <c r="B88" s="283" t="s">
        <v>230</v>
      </c>
      <c r="C88" s="284">
        <v>0.35</v>
      </c>
      <c r="D88" s="285"/>
      <c r="E88" s="286"/>
      <c r="F88" s="285"/>
      <c r="G88" s="287"/>
      <c r="H88" s="288"/>
      <c r="I88" s="289"/>
      <c r="J88" s="290"/>
      <c r="K88" s="291"/>
      <c r="L88" s="288">
        <f>IF(I88=0,1,IF(I88&gt;=K88,4,(((I88-#REF!))/(#REF!-#REF!))*(4-1)+1))</f>
        <v>1</v>
      </c>
      <c r="M88" s="289">
        <f t="shared" si="13"/>
        <v>0.35</v>
      </c>
      <c r="N88" s="292"/>
      <c r="O88" s="293"/>
      <c r="P88" s="5"/>
      <c r="Q88" s="29"/>
      <c r="R88" s="36"/>
    </row>
    <row r="89" spans="2:20" ht="30" x14ac:dyDescent="0.2">
      <c r="B89" s="303" t="s">
        <v>232</v>
      </c>
      <c r="C89" s="304">
        <v>0.3</v>
      </c>
      <c r="D89" s="305"/>
      <c r="E89" s="306"/>
      <c r="F89" s="305"/>
      <c r="G89" s="307"/>
      <c r="H89" s="308"/>
      <c r="I89" s="309"/>
      <c r="J89" s="310"/>
      <c r="K89" s="311"/>
      <c r="L89" s="308">
        <f>IF(I89=0,1,IF(I89&gt;=K89,4,(((I89-#REF!))/(#REF!-#REF!))*(4-1)+1))</f>
        <v>1</v>
      </c>
      <c r="M89" s="309">
        <f>SUM(M90)*C89</f>
        <v>0</v>
      </c>
      <c r="N89" s="292"/>
      <c r="O89" s="293"/>
      <c r="P89" s="5"/>
      <c r="Q89" s="29"/>
      <c r="R89" s="36"/>
    </row>
    <row r="90" spans="2:20" ht="18" x14ac:dyDescent="0.2">
      <c r="B90" s="283"/>
      <c r="C90" s="284"/>
      <c r="D90" s="285"/>
      <c r="E90" s="286"/>
      <c r="F90" s="285"/>
      <c r="G90" s="287"/>
      <c r="H90" s="288"/>
      <c r="I90" s="289"/>
      <c r="J90" s="290"/>
      <c r="K90" s="291"/>
      <c r="L90" s="288">
        <f>IF(I90=0,1,IF(I90&gt;=K90,4,(((I90-#REF!))/(#REF!-#REF!))*(4-1)+1))</f>
        <v>1</v>
      </c>
      <c r="M90" s="289"/>
      <c r="N90" s="292"/>
      <c r="O90" s="293"/>
      <c r="P90" s="5"/>
      <c r="Q90" s="29"/>
      <c r="R90" s="36"/>
    </row>
    <row r="91" spans="2:20" ht="17.45" customHeight="1" thickBot="1" x14ac:dyDescent="0.25">
      <c r="B91" s="5"/>
      <c r="C91" s="5"/>
      <c r="D91" s="5"/>
      <c r="E91" s="5"/>
      <c r="F91" s="5"/>
      <c r="G91" s="5"/>
      <c r="H91" s="5"/>
      <c r="I91" s="5"/>
      <c r="J91" s="5"/>
      <c r="K91" s="5"/>
      <c r="L91" s="5"/>
      <c r="M91" s="5"/>
      <c r="N91" s="5"/>
      <c r="O91" s="5"/>
      <c r="P91" s="5"/>
      <c r="Q91" s="36"/>
      <c r="R91" s="36"/>
    </row>
    <row r="92" spans="2:20" ht="16.5" thickBot="1" x14ac:dyDescent="0.25">
      <c r="C92" s="99"/>
      <c r="D92" s="224"/>
      <c r="E92" s="224"/>
      <c r="F92" s="224"/>
      <c r="G92" s="224"/>
      <c r="H92" s="588"/>
      <c r="I92" s="588"/>
      <c r="J92" s="588"/>
      <c r="K92" s="588"/>
      <c r="L92" s="589" t="s">
        <v>156</v>
      </c>
      <c r="M92" s="97">
        <f>(M23+M56+M63+M84)</f>
        <v>1.0175800000000002</v>
      </c>
      <c r="N92" s="59" t="s">
        <v>0</v>
      </c>
      <c r="O92" s="60"/>
      <c r="P92" s="5"/>
    </row>
    <row r="93" spans="2:20" ht="17.25" customHeight="1" thickBot="1" x14ac:dyDescent="0.25">
      <c r="C93" s="99"/>
      <c r="D93" s="224"/>
      <c r="E93" s="224"/>
      <c r="F93" s="224"/>
      <c r="G93" s="224"/>
      <c r="H93" s="224"/>
      <c r="I93" s="224"/>
      <c r="J93" s="224"/>
      <c r="K93" s="224"/>
      <c r="L93" s="590"/>
      <c r="M93" s="98" t="str">
        <f>IF(M92&gt;3.01,"Alto",IF(M92&gt;2.01,"Medio alto",IF(M92&gt;1.01,"Medio bajo",IF(M92&lt;1.01,"Bajo"))))</f>
        <v>Medio bajo</v>
      </c>
      <c r="N93" s="61" t="s">
        <v>0</v>
      </c>
      <c r="O93" s="62"/>
      <c r="P93" s="63"/>
    </row>
    <row r="94" spans="2:20" ht="17.25" customHeight="1" x14ac:dyDescent="0.2">
      <c r="C94" s="99"/>
      <c r="D94" s="224"/>
      <c r="E94" s="224"/>
      <c r="F94" s="224"/>
      <c r="G94" s="224"/>
      <c r="H94" s="224"/>
      <c r="I94" s="224"/>
      <c r="J94" s="224"/>
      <c r="K94" s="224"/>
      <c r="L94" s="100"/>
      <c r="M94" s="101"/>
      <c r="N94" s="61"/>
      <c r="O94" s="62"/>
      <c r="P94" s="63"/>
    </row>
    <row r="95" spans="2:20" ht="45.75" customHeight="1" x14ac:dyDescent="0.2">
      <c r="C95" s="99"/>
      <c r="D95" s="224"/>
      <c r="E95" s="5"/>
      <c r="F95" s="5"/>
      <c r="G95" s="5"/>
      <c r="H95" s="5"/>
      <c r="I95" s="5"/>
      <c r="J95" s="5"/>
      <c r="K95" s="5"/>
      <c r="L95" s="30"/>
      <c r="M95" s="30"/>
      <c r="N95" s="30"/>
      <c r="O95" s="5"/>
      <c r="P95" s="5"/>
      <c r="T95" s="4"/>
    </row>
    <row r="96" spans="2:20" ht="16.5" thickBot="1" x14ac:dyDescent="0.25">
      <c r="B96" s="591" t="s">
        <v>15</v>
      </c>
      <c r="C96" s="505"/>
      <c r="D96" s="505"/>
      <c r="E96" s="505"/>
      <c r="F96" s="505"/>
      <c r="G96" s="505"/>
      <c r="H96" s="505"/>
      <c r="I96" s="505"/>
      <c r="J96" s="505"/>
      <c r="K96" s="592"/>
      <c r="L96" s="5"/>
      <c r="M96" s="5"/>
      <c r="N96" s="5"/>
      <c r="O96" s="5"/>
      <c r="P96" s="5"/>
      <c r="Q96" s="593"/>
      <c r="R96" s="593"/>
      <c r="S96" s="593"/>
      <c r="T96" s="4"/>
    </row>
    <row r="97" spans="2:20" ht="21" thickBot="1" x14ac:dyDescent="0.25">
      <c r="B97" s="594" t="s">
        <v>18</v>
      </c>
      <c r="C97" s="506"/>
      <c r="D97" s="506"/>
      <c r="E97" s="506"/>
      <c r="F97" s="506"/>
      <c r="G97" s="506"/>
      <c r="H97" s="506"/>
      <c r="I97" s="506"/>
      <c r="J97" s="595"/>
      <c r="K97" s="198">
        <v>0.3</v>
      </c>
      <c r="L97" s="596" t="s">
        <v>235</v>
      </c>
      <c r="M97" s="598" t="s">
        <v>16</v>
      </c>
      <c r="N97" s="599"/>
      <c r="O97" s="5"/>
      <c r="P97" s="5"/>
      <c r="Q97" s="593"/>
      <c r="R97" s="593"/>
      <c r="S97" s="593"/>
      <c r="T97" s="4"/>
    </row>
    <row r="98" spans="2:20" ht="16.5" customHeight="1" x14ac:dyDescent="0.2">
      <c r="B98" s="602" t="s">
        <v>23</v>
      </c>
      <c r="C98" s="604" t="s">
        <v>24</v>
      </c>
      <c r="D98" s="614" t="s">
        <v>25</v>
      </c>
      <c r="E98" s="614" t="s">
        <v>26</v>
      </c>
      <c r="F98" s="614" t="s">
        <v>27</v>
      </c>
      <c r="G98" s="614" t="s">
        <v>28</v>
      </c>
      <c r="H98" s="615" t="s">
        <v>29</v>
      </c>
      <c r="I98" s="617" t="s">
        <v>30</v>
      </c>
      <c r="J98" s="605" t="s">
        <v>31</v>
      </c>
      <c r="K98" s="606"/>
      <c r="L98" s="597"/>
      <c r="M98" s="600"/>
      <c r="N98" s="601"/>
      <c r="O98" s="5"/>
      <c r="P98" s="5"/>
      <c r="Q98" s="593"/>
      <c r="R98" s="593"/>
      <c r="S98" s="593"/>
      <c r="T98" s="4"/>
    </row>
    <row r="99" spans="2:20" ht="34.5" customHeight="1" x14ac:dyDescent="0.2">
      <c r="B99" s="603"/>
      <c r="C99" s="508"/>
      <c r="D99" s="509"/>
      <c r="E99" s="509"/>
      <c r="F99" s="509"/>
      <c r="G99" s="509"/>
      <c r="H99" s="616"/>
      <c r="I99" s="618"/>
      <c r="J99" s="605"/>
      <c r="K99" s="606"/>
      <c r="L99" s="597"/>
      <c r="M99" s="600"/>
      <c r="N99" s="601"/>
      <c r="O99" s="5"/>
      <c r="P99" s="5"/>
      <c r="Q99" s="593"/>
      <c r="R99" s="593"/>
      <c r="S99" s="593"/>
      <c r="T99" s="4"/>
    </row>
    <row r="100" spans="2:20" ht="21" customHeight="1" x14ac:dyDescent="0.2">
      <c r="B100" s="201">
        <v>0.25</v>
      </c>
      <c r="C100" s="196">
        <v>0.2</v>
      </c>
      <c r="D100" s="196">
        <v>0.15</v>
      </c>
      <c r="E100" s="196">
        <v>0.18</v>
      </c>
      <c r="F100" s="196">
        <v>0.05</v>
      </c>
      <c r="G100" s="196">
        <v>7.0000000000000007E-2</v>
      </c>
      <c r="H100" s="232">
        <v>0.1</v>
      </c>
      <c r="I100" s="618"/>
      <c r="J100" s="214" t="s">
        <v>38</v>
      </c>
      <c r="K100" s="203" t="s">
        <v>22</v>
      </c>
      <c r="L100" s="597"/>
      <c r="M100" s="600"/>
      <c r="N100" s="601"/>
      <c r="O100" s="5"/>
      <c r="P100" s="5"/>
      <c r="Q100" s="593"/>
      <c r="R100" s="226"/>
      <c r="S100" s="226"/>
      <c r="T100" s="4"/>
    </row>
    <row r="101" spans="2:20" ht="31.5" x14ac:dyDescent="0.2">
      <c r="B101" s="607"/>
      <c r="C101" s="608"/>
      <c r="D101" s="608"/>
      <c r="E101" s="608"/>
      <c r="F101" s="608"/>
      <c r="G101" s="608"/>
      <c r="H101" s="609"/>
      <c r="I101" s="610">
        <f>+B101*B100+C101*C100+D101*D100+E101*E100+F101*F100+G101*G100+H101*H100</f>
        <v>0</v>
      </c>
      <c r="J101" s="612">
        <v>3</v>
      </c>
      <c r="K101" s="619" t="str">
        <f>IF(I101&gt;J101,"Increasing",IF(I101&lt;J101,"Decreasing","Stable"))</f>
        <v>Decreasing</v>
      </c>
      <c r="L101" s="621">
        <f>(M92*O19)+(K14*A3)</f>
        <v>0.61054800000000009</v>
      </c>
      <c r="M101" s="222" t="s">
        <v>39</v>
      </c>
      <c r="N101" s="223" t="s">
        <v>22</v>
      </c>
      <c r="O101" s="5"/>
      <c r="P101" s="5"/>
      <c r="Q101" s="225"/>
      <c r="R101" s="94"/>
      <c r="S101" s="95"/>
      <c r="T101" s="4"/>
    </row>
    <row r="102" spans="2:20" ht="16.5" customHeight="1" thickBot="1" x14ac:dyDescent="0.25">
      <c r="B102" s="607"/>
      <c r="C102" s="608"/>
      <c r="D102" s="608"/>
      <c r="E102" s="608"/>
      <c r="F102" s="608"/>
      <c r="G102" s="608"/>
      <c r="H102" s="609"/>
      <c r="I102" s="611"/>
      <c r="J102" s="613"/>
      <c r="K102" s="620"/>
      <c r="L102" s="622"/>
      <c r="M102" s="208">
        <v>0</v>
      </c>
      <c r="N102" s="200" t="str">
        <f>IF(L101&gt;M102,"Increasing",IF(L101&lt;M102,"Decreasing","Stable"))</f>
        <v>Increasing</v>
      </c>
      <c r="O102" s="5"/>
      <c r="P102" s="5"/>
      <c r="Q102" s="53"/>
      <c r="R102" s="54"/>
      <c r="S102" s="55"/>
      <c r="T102" s="4"/>
    </row>
    <row r="103" spans="2:20" ht="16.5" thickBot="1" x14ac:dyDescent="0.25">
      <c r="B103" s="209">
        <f>+B100*B101</f>
        <v>0</v>
      </c>
      <c r="C103" s="210">
        <f>+C100*C101</f>
        <v>0</v>
      </c>
      <c r="D103" s="210">
        <f>+D100*D101</f>
        <v>0</v>
      </c>
      <c r="E103" s="210">
        <f t="shared" ref="E103:H103" si="14">+E100*E101</f>
        <v>0</v>
      </c>
      <c r="F103" s="210">
        <f t="shared" si="14"/>
        <v>0</v>
      </c>
      <c r="G103" s="210">
        <f t="shared" si="14"/>
        <v>0</v>
      </c>
      <c r="H103" s="211">
        <f t="shared" si="14"/>
        <v>0</v>
      </c>
      <c r="I103" s="197">
        <f>SUM(B103:H103)</f>
        <v>0</v>
      </c>
      <c r="J103" s="93" t="s">
        <v>0</v>
      </c>
      <c r="K103" s="52"/>
      <c r="L103" s="199"/>
      <c r="M103" s="54"/>
      <c r="N103" s="55"/>
      <c r="O103" s="5"/>
      <c r="P103" s="5"/>
      <c r="Q103" s="30"/>
      <c r="R103" s="27"/>
      <c r="S103" s="28"/>
      <c r="T103" s="4"/>
    </row>
    <row r="104" spans="2:20" ht="20.25" x14ac:dyDescent="0.2">
      <c r="B104" s="5"/>
      <c r="C104" s="5"/>
      <c r="D104" s="5"/>
      <c r="E104" s="29"/>
      <c r="F104" s="29"/>
      <c r="G104" s="29"/>
      <c r="H104" s="623" t="s">
        <v>42</v>
      </c>
      <c r="I104" s="625" t="str">
        <f>IF(I101&gt;3.01,"Deficiente",IF(I101&gt;2.01,"Mejorable",IF(I101&gt;1.01,"Aceptable",IF(I101&lt;1.01,"Bueno"))))</f>
        <v>Bueno</v>
      </c>
      <c r="J104" s="36"/>
      <c r="K104" s="501"/>
      <c r="L104" s="625" t="str">
        <f>IF(L101&gt;3.01,"Alto",IF(L101&gt;2.01,"Medio alto",IF(L101&gt;1.01,"Medio bajo",IF(L101&lt;1.01,"Bajo"))))</f>
        <v>Bajo</v>
      </c>
      <c r="M104" s="27"/>
      <c r="N104" s="28"/>
      <c r="O104" s="5"/>
      <c r="P104" s="5"/>
      <c r="Q104" s="57"/>
      <c r="R104" s="27"/>
      <c r="S104" s="28"/>
      <c r="T104" s="4"/>
    </row>
    <row r="105" spans="2:20" ht="16.5" thickBot="1" x14ac:dyDescent="0.25">
      <c r="B105" s="5"/>
      <c r="C105" s="5"/>
      <c r="D105" s="5"/>
      <c r="E105" s="29"/>
      <c r="F105" s="29"/>
      <c r="G105" s="29"/>
      <c r="H105" s="624"/>
      <c r="I105" s="611"/>
      <c r="J105" s="36"/>
      <c r="K105" s="502"/>
      <c r="L105" s="611" t="str">
        <f t="shared" ref="L105" si="15">IF(L104&gt;3.01,"Alto",IF(L104&gt;2.01,"Medio alto",IF(L104&gt;1.01,"Medio bajo",IF(L104&lt;1.01,"Bajo"))))</f>
        <v>Alto</v>
      </c>
      <c r="M105" s="27"/>
      <c r="N105" s="28"/>
      <c r="O105" s="5"/>
      <c r="P105" s="5"/>
      <c r="T105" s="4"/>
    </row>
    <row r="106" spans="2:20" ht="16.5" customHeight="1" thickTop="1" x14ac:dyDescent="0.25">
      <c r="B106" s="5"/>
      <c r="C106" s="626" t="s">
        <v>43</v>
      </c>
      <c r="D106" s="627"/>
      <c r="E106" s="628"/>
      <c r="F106" s="106"/>
      <c r="G106" s="31"/>
      <c r="H106" s="31"/>
      <c r="I106" s="30"/>
      <c r="J106" s="30"/>
      <c r="K106" s="32"/>
      <c r="L106" s="5"/>
      <c r="M106" s="5"/>
      <c r="N106" s="5"/>
      <c r="O106" s="5"/>
      <c r="P106" s="5"/>
      <c r="T106" s="4"/>
    </row>
    <row r="107" spans="2:20" ht="15.75" x14ac:dyDescent="0.2">
      <c r="B107" s="5"/>
      <c r="C107" s="33" t="s">
        <v>45</v>
      </c>
      <c r="D107" s="34" t="s">
        <v>46</v>
      </c>
      <c r="E107" s="35" t="s">
        <v>47</v>
      </c>
      <c r="F107" s="31"/>
      <c r="G107" s="31"/>
      <c r="H107" s="31"/>
      <c r="I107" s="30"/>
      <c r="J107" s="30"/>
      <c r="K107" s="32"/>
      <c r="L107" s="5"/>
      <c r="M107" s="5"/>
      <c r="N107" s="5"/>
      <c r="O107" s="5"/>
      <c r="P107" s="5"/>
      <c r="T107" s="4"/>
    </row>
    <row r="108" spans="2:20" ht="15.75" x14ac:dyDescent="0.25">
      <c r="B108" s="5"/>
      <c r="C108" s="39" t="s">
        <v>48</v>
      </c>
      <c r="D108" s="40">
        <v>0.25</v>
      </c>
      <c r="E108" s="41">
        <v>1</v>
      </c>
      <c r="F108" s="31"/>
      <c r="G108" s="31"/>
      <c r="H108" s="36"/>
      <c r="I108" s="36"/>
      <c r="J108" s="36"/>
      <c r="K108" s="36"/>
      <c r="L108" s="5"/>
      <c r="M108" s="5"/>
      <c r="N108" s="5"/>
      <c r="O108" s="5"/>
      <c r="P108" s="5"/>
      <c r="Q108" s="37"/>
      <c r="R108" s="36"/>
      <c r="S108" s="25"/>
      <c r="T108" s="4"/>
    </row>
    <row r="109" spans="2:20" ht="17.25" customHeight="1" thickBot="1" x14ac:dyDescent="0.3">
      <c r="B109" s="5"/>
      <c r="C109" s="42" t="s">
        <v>49</v>
      </c>
      <c r="D109" s="43">
        <v>1.01</v>
      </c>
      <c r="E109" s="44">
        <v>2</v>
      </c>
      <c r="F109" s="31"/>
      <c r="G109" s="31"/>
      <c r="H109" s="36"/>
      <c r="I109" s="36"/>
      <c r="J109" s="36"/>
      <c r="K109" s="36"/>
      <c r="L109" s="5"/>
      <c r="M109" s="5"/>
      <c r="N109" s="5"/>
      <c r="O109" s="5"/>
      <c r="P109" s="5"/>
      <c r="Q109" s="36"/>
      <c r="R109" s="36"/>
      <c r="S109" s="25"/>
      <c r="T109" s="4"/>
    </row>
    <row r="110" spans="2:20" ht="16.5" thickBot="1" x14ac:dyDescent="0.3">
      <c r="B110" s="5"/>
      <c r="C110" s="45" t="s">
        <v>50</v>
      </c>
      <c r="D110" s="46">
        <v>2.0099999999999998</v>
      </c>
      <c r="E110" s="47">
        <v>3</v>
      </c>
      <c r="F110" s="31"/>
      <c r="G110" s="629" t="s">
        <v>233</v>
      </c>
      <c r="H110" s="630"/>
      <c r="I110" s="215">
        <v>0.8</v>
      </c>
      <c r="J110" s="212">
        <f>L101*I110</f>
        <v>0.48843840000000011</v>
      </c>
      <c r="K110" s="221" t="str">
        <f>IF(J110&gt;3.01,"Alto",IF(J110&gt;2.01,"Medio alto",IF(J110&gt;1.01,"Medio bajo",IF(J110&lt;1.01,"Bajo"))))</f>
        <v>Bajo</v>
      </c>
      <c r="L110" s="5"/>
      <c r="M110" s="5"/>
      <c r="N110" s="5"/>
      <c r="O110" s="5"/>
      <c r="P110" s="5"/>
      <c r="Q110" s="102"/>
      <c r="R110" s="103"/>
      <c r="S110" s="25"/>
      <c r="T110" s="4"/>
    </row>
    <row r="111" spans="2:20" ht="16.5" thickBot="1" x14ac:dyDescent="0.3">
      <c r="B111" s="29"/>
      <c r="C111" s="48" t="s">
        <v>51</v>
      </c>
      <c r="D111" s="49">
        <v>3.01</v>
      </c>
      <c r="E111" s="50">
        <v>4</v>
      </c>
      <c r="F111" s="31"/>
      <c r="G111" s="5"/>
      <c r="H111" s="5"/>
      <c r="I111" s="96"/>
      <c r="J111" s="96"/>
      <c r="K111" s="96"/>
      <c r="L111" s="5"/>
      <c r="M111" s="5"/>
      <c r="N111" s="5"/>
      <c r="O111" s="5"/>
      <c r="P111" s="5"/>
      <c r="Q111" s="38"/>
      <c r="R111" s="38"/>
      <c r="S111" s="25"/>
      <c r="T111" s="4"/>
    </row>
    <row r="112" spans="2:20" ht="17.25" thickTop="1" thickBot="1" x14ac:dyDescent="0.3">
      <c r="B112" s="29"/>
      <c r="C112" s="29"/>
      <c r="D112" s="29"/>
      <c r="E112" s="31"/>
      <c r="F112" s="31"/>
      <c r="G112" s="631" t="s">
        <v>234</v>
      </c>
      <c r="H112" s="632"/>
      <c r="I112" s="215">
        <v>0.2</v>
      </c>
      <c r="J112" s="212">
        <f>I101*I112</f>
        <v>0</v>
      </c>
      <c r="K112" s="202" t="str">
        <f>+I104</f>
        <v>Bueno</v>
      </c>
      <c r="L112" s="5"/>
      <c r="M112" s="5"/>
      <c r="N112" s="5"/>
      <c r="O112" s="5"/>
      <c r="P112" s="5"/>
      <c r="Q112" s="102"/>
      <c r="R112" s="103"/>
      <c r="T112" s="4"/>
    </row>
    <row r="113" spans="2:41" ht="17.25" customHeight="1" thickTop="1" thickBot="1" x14ac:dyDescent="0.25">
      <c r="B113" s="30"/>
      <c r="C113" s="633" t="s">
        <v>53</v>
      </c>
      <c r="D113" s="634"/>
      <c r="E113" s="634"/>
      <c r="F113" s="107"/>
      <c r="G113" s="5"/>
      <c r="H113" s="5"/>
      <c r="I113" s="67"/>
      <c r="J113" s="213"/>
      <c r="K113" s="67"/>
      <c r="L113" s="5"/>
      <c r="M113" s="5"/>
      <c r="N113" s="5"/>
      <c r="O113" s="5"/>
      <c r="P113" s="5"/>
      <c r="T113" s="4"/>
    </row>
    <row r="114" spans="2:41" ht="16.5" thickBot="1" x14ac:dyDescent="0.3">
      <c r="B114" s="30"/>
      <c r="C114" s="33" t="s">
        <v>54</v>
      </c>
      <c r="D114" s="34" t="s">
        <v>46</v>
      </c>
      <c r="E114" s="35" t="s">
        <v>47</v>
      </c>
      <c r="F114" s="31"/>
      <c r="G114" s="629" t="s">
        <v>55</v>
      </c>
      <c r="H114" s="630"/>
      <c r="I114" s="215">
        <f>+I110+I112</f>
        <v>1</v>
      </c>
      <c r="J114" s="212">
        <f>+J110-J112</f>
        <v>0.48843840000000011</v>
      </c>
      <c r="K114" s="221" t="str">
        <f>IF(J114&gt;3.01,"Alto",IF(J114&gt;2.01,"Medio alto",IF(J114&gt;1.01,"Medio bajo",IF(J114&lt;1.01,"Bajo"))))</f>
        <v>Bajo</v>
      </c>
      <c r="L114" s="5"/>
      <c r="M114" s="5"/>
      <c r="N114" s="5"/>
      <c r="O114" s="5"/>
      <c r="P114" s="5"/>
      <c r="Q114" s="102"/>
      <c r="R114" s="103"/>
      <c r="S114" s="25"/>
      <c r="T114" s="4"/>
    </row>
    <row r="115" spans="2:41" ht="15.75" x14ac:dyDescent="0.25">
      <c r="B115" s="30"/>
      <c r="C115" s="39" t="s">
        <v>56</v>
      </c>
      <c r="D115" s="40">
        <v>0.25</v>
      </c>
      <c r="E115" s="41">
        <v>1</v>
      </c>
      <c r="F115" s="31"/>
      <c r="G115" s="31"/>
      <c r="H115" s="31"/>
      <c r="I115" s="30"/>
      <c r="J115" s="30"/>
      <c r="K115" s="31"/>
      <c r="L115" s="5"/>
      <c r="M115" s="5"/>
      <c r="N115" s="5"/>
      <c r="O115" s="5"/>
      <c r="P115" s="5"/>
      <c r="T115" s="4"/>
    </row>
    <row r="116" spans="2:41" ht="15.75" x14ac:dyDescent="0.25">
      <c r="B116" s="30"/>
      <c r="C116" s="42" t="s">
        <v>57</v>
      </c>
      <c r="D116" s="43">
        <v>1.01</v>
      </c>
      <c r="E116" s="44">
        <v>2</v>
      </c>
      <c r="F116" s="31"/>
      <c r="G116" s="31"/>
      <c r="H116" s="31"/>
      <c r="I116" s="30"/>
      <c r="J116" s="30"/>
      <c r="K116" s="32"/>
      <c r="L116" s="5"/>
      <c r="M116" s="5"/>
      <c r="N116" s="5"/>
      <c r="O116" s="5"/>
      <c r="P116" s="5"/>
      <c r="T116" s="4"/>
    </row>
    <row r="117" spans="2:41" ht="15.75" x14ac:dyDescent="0.25">
      <c r="B117" s="30"/>
      <c r="C117" s="45" t="s">
        <v>58</v>
      </c>
      <c r="D117" s="46">
        <v>2.0099999999999998</v>
      </c>
      <c r="E117" s="47">
        <v>3</v>
      </c>
      <c r="F117" s="31"/>
      <c r="G117" s="31"/>
      <c r="H117" s="31"/>
      <c r="I117" s="30"/>
      <c r="J117" s="30"/>
      <c r="K117" s="32"/>
      <c r="L117" s="5"/>
      <c r="M117" s="5"/>
      <c r="N117" s="5"/>
      <c r="O117" s="5"/>
      <c r="P117" s="4"/>
    </row>
    <row r="118" spans="2:41" ht="16.5" thickBot="1" x14ac:dyDescent="0.3">
      <c r="B118" s="30"/>
      <c r="C118" s="48" t="s">
        <v>59</v>
      </c>
      <c r="D118" s="49">
        <v>3.01</v>
      </c>
      <c r="E118" s="50">
        <v>4</v>
      </c>
      <c r="F118" s="31"/>
      <c r="G118" s="31"/>
      <c r="H118" s="31"/>
      <c r="I118" s="30"/>
      <c r="J118" s="30"/>
      <c r="K118" s="32"/>
      <c r="L118" s="5"/>
      <c r="M118" s="5"/>
      <c r="N118" s="5"/>
      <c r="O118" s="5"/>
      <c r="P118" s="4"/>
    </row>
    <row r="119" spans="2:41" ht="16.5" thickTop="1" x14ac:dyDescent="0.2">
      <c r="B119" s="30"/>
      <c r="C119" s="31"/>
      <c r="D119" s="31"/>
      <c r="E119" s="31"/>
      <c r="F119" s="31"/>
      <c r="G119" s="31"/>
      <c r="H119" s="31"/>
      <c r="I119" s="30"/>
      <c r="J119" s="30"/>
      <c r="K119" s="32"/>
      <c r="L119" s="5"/>
      <c r="M119" s="5"/>
      <c r="N119" s="5"/>
      <c r="O119" s="5"/>
      <c r="P119" s="4"/>
    </row>
    <row r="120" spans="2:41" ht="15.75" x14ac:dyDescent="0.2">
      <c r="B120" s="30"/>
      <c r="C120" s="225"/>
      <c r="D120" s="225"/>
      <c r="E120" s="31"/>
      <c r="F120" s="31"/>
      <c r="G120" s="31"/>
      <c r="H120" s="31"/>
      <c r="I120" s="30"/>
      <c r="J120" s="30"/>
      <c r="K120" s="32"/>
      <c r="L120" s="5"/>
      <c r="M120" s="5"/>
      <c r="N120" s="5"/>
      <c r="O120" s="5"/>
      <c r="P120" s="4"/>
    </row>
    <row r="121" spans="2:41" ht="15.75" x14ac:dyDescent="0.2">
      <c r="B121" s="30"/>
      <c r="C121" s="225"/>
      <c r="D121" s="225"/>
      <c r="E121" s="66"/>
      <c r="F121" s="66"/>
      <c r="G121" s="66"/>
      <c r="H121" s="62"/>
      <c r="I121" s="62"/>
      <c r="J121" s="62"/>
      <c r="K121" s="62"/>
      <c r="L121" s="61"/>
      <c r="M121" s="61"/>
      <c r="N121" s="61"/>
      <c r="O121" s="62"/>
      <c r="P121" s="4"/>
    </row>
    <row r="122" spans="2:41" ht="15.75" x14ac:dyDescent="0.25">
      <c r="B122" s="30"/>
      <c r="C122" s="30"/>
      <c r="D122" s="104"/>
      <c r="E122" s="66"/>
      <c r="F122" s="66"/>
      <c r="G122" s="66"/>
      <c r="H122" s="62"/>
      <c r="I122" s="62"/>
      <c r="J122" s="62"/>
      <c r="K122" s="62"/>
      <c r="L122" s="61"/>
      <c r="M122" s="61"/>
      <c r="N122" s="61"/>
      <c r="O122" s="62"/>
      <c r="P122" s="4"/>
    </row>
    <row r="123" spans="2:41" ht="15.75" x14ac:dyDescent="0.25">
      <c r="B123" s="30"/>
      <c r="C123" s="30"/>
      <c r="D123" s="104"/>
      <c r="E123" s="66"/>
      <c r="F123" s="66"/>
      <c r="G123" s="66"/>
      <c r="H123" s="62"/>
      <c r="I123" s="62"/>
      <c r="J123" s="62"/>
      <c r="K123" s="62"/>
      <c r="L123" s="61"/>
      <c r="M123" s="61"/>
      <c r="N123" s="61"/>
      <c r="O123" s="62"/>
      <c r="P123" s="4"/>
    </row>
    <row r="124" spans="2:41" ht="15.75" x14ac:dyDescent="0.25">
      <c r="B124" s="30"/>
      <c r="C124" s="30"/>
      <c r="D124" s="105"/>
      <c r="E124" s="66"/>
      <c r="F124" s="66"/>
      <c r="G124" s="66"/>
      <c r="H124" s="62"/>
      <c r="I124" s="62"/>
      <c r="J124" s="62"/>
      <c r="K124" s="62"/>
      <c r="L124" s="61"/>
      <c r="M124" s="61"/>
      <c r="N124" s="61"/>
      <c r="O124" s="62"/>
      <c r="P124" s="4"/>
    </row>
    <row r="125" spans="2:41" ht="15.75" x14ac:dyDescent="0.25">
      <c r="B125" s="30"/>
      <c r="C125" s="30"/>
      <c r="D125" s="104"/>
      <c r="E125" s="66"/>
      <c r="F125" s="66"/>
      <c r="G125" s="66"/>
      <c r="H125" s="62"/>
      <c r="I125" s="62"/>
      <c r="J125" s="62"/>
      <c r="K125" s="62"/>
      <c r="L125" s="61"/>
      <c r="M125" s="61"/>
      <c r="N125" s="61"/>
      <c r="O125" s="62"/>
      <c r="P125" s="4"/>
    </row>
    <row r="126" spans="2:41" ht="15.75" x14ac:dyDescent="0.2">
      <c r="B126" s="30"/>
      <c r="C126" s="31"/>
      <c r="D126" s="31"/>
      <c r="E126" s="66"/>
      <c r="F126" s="66"/>
      <c r="G126" s="66"/>
      <c r="H126" s="62"/>
      <c r="I126" s="62"/>
      <c r="J126" s="62"/>
      <c r="K126" s="62"/>
      <c r="L126" s="61"/>
      <c r="M126" s="61"/>
      <c r="N126" s="5"/>
      <c r="O126" s="5"/>
      <c r="P126" s="4"/>
    </row>
    <row r="127" spans="2:41" ht="15.75" x14ac:dyDescent="0.2">
      <c r="B127" s="30"/>
      <c r="C127" s="31"/>
      <c r="D127" s="31"/>
      <c r="E127" s="67"/>
      <c r="F127" s="67"/>
      <c r="G127" s="67"/>
      <c r="H127" s="5"/>
      <c r="I127" s="5"/>
      <c r="J127" s="5"/>
      <c r="K127" s="5"/>
      <c r="L127" s="5"/>
      <c r="M127" s="5"/>
      <c r="N127" s="5"/>
      <c r="O127" s="5"/>
      <c r="P127" s="5"/>
    </row>
    <row r="128" spans="2:41" x14ac:dyDescent="0.2">
      <c r="C128" s="66"/>
      <c r="D128" s="66"/>
      <c r="E128" s="67"/>
      <c r="F128" s="67"/>
      <c r="G128" s="67"/>
      <c r="H128" s="5"/>
      <c r="I128" s="5"/>
      <c r="J128" s="5"/>
      <c r="K128" s="5"/>
      <c r="L128" s="5"/>
      <c r="M128" s="5"/>
      <c r="N128" s="5"/>
      <c r="O128" s="5"/>
      <c r="P128" s="5"/>
      <c r="AA128" s="68"/>
      <c r="AB128" s="68"/>
      <c r="AC128" s="68"/>
      <c r="AD128" s="68"/>
      <c r="AE128" s="68"/>
      <c r="AF128" s="68"/>
      <c r="AG128" s="68"/>
      <c r="AH128" s="68"/>
      <c r="AI128" s="68"/>
      <c r="AJ128" s="68"/>
      <c r="AK128" s="68"/>
      <c r="AL128" s="68"/>
      <c r="AM128" s="68"/>
      <c r="AN128" s="68"/>
      <c r="AO128" s="68"/>
    </row>
    <row r="129" spans="2:16" x14ac:dyDescent="0.2">
      <c r="C129" s="66"/>
      <c r="D129" s="66"/>
      <c r="O129" s="62"/>
      <c r="P129" s="4"/>
    </row>
    <row r="130" spans="2:16" x14ac:dyDescent="0.2">
      <c r="C130" s="66"/>
      <c r="D130" s="66"/>
      <c r="O130" s="62"/>
      <c r="P130" s="4"/>
    </row>
    <row r="131" spans="2:16" x14ac:dyDescent="0.2">
      <c r="C131" s="66"/>
      <c r="D131" s="66"/>
      <c r="O131" s="62"/>
      <c r="P131" s="4"/>
    </row>
    <row r="132" spans="2:16" x14ac:dyDescent="0.2">
      <c r="C132" s="66"/>
      <c r="D132" s="66"/>
    </row>
    <row r="133" spans="2:16" x14ac:dyDescent="0.2">
      <c r="C133" s="66"/>
      <c r="D133" s="66"/>
    </row>
    <row r="134" spans="2:16" x14ac:dyDescent="0.2">
      <c r="B134" s="5"/>
      <c r="C134" s="67"/>
      <c r="D134" s="67"/>
    </row>
    <row r="135" spans="2:16" x14ac:dyDescent="0.2">
      <c r="B135" s="5"/>
      <c r="C135" s="67"/>
      <c r="D135" s="67"/>
    </row>
  </sheetData>
  <mergeCells count="69">
    <mergeCell ref="C106:E106"/>
    <mergeCell ref="G110:H110"/>
    <mergeCell ref="G112:H112"/>
    <mergeCell ref="C113:E113"/>
    <mergeCell ref="G114:H114"/>
    <mergeCell ref="K101:K102"/>
    <mergeCell ref="L101:L102"/>
    <mergeCell ref="H104:H105"/>
    <mergeCell ref="I104:I105"/>
    <mergeCell ref="K104:K105"/>
    <mergeCell ref="L104:L105"/>
    <mergeCell ref="G101:G102"/>
    <mergeCell ref="H101:H102"/>
    <mergeCell ref="I101:I102"/>
    <mergeCell ref="J101:J102"/>
    <mergeCell ref="D98:D99"/>
    <mergeCell ref="E98:E99"/>
    <mergeCell ref="F98:F99"/>
    <mergeCell ref="G98:G99"/>
    <mergeCell ref="H98:H99"/>
    <mergeCell ref="I98:I100"/>
    <mergeCell ref="B101:B102"/>
    <mergeCell ref="C101:C102"/>
    <mergeCell ref="D101:D102"/>
    <mergeCell ref="E101:E102"/>
    <mergeCell ref="F101:F102"/>
    <mergeCell ref="B96:K96"/>
    <mergeCell ref="Q96:Q100"/>
    <mergeCell ref="R96:S99"/>
    <mergeCell ref="B97:J97"/>
    <mergeCell ref="L97:L100"/>
    <mergeCell ref="M97:N100"/>
    <mergeCell ref="B98:B99"/>
    <mergeCell ref="C98:C99"/>
    <mergeCell ref="J98:K99"/>
    <mergeCell ref="H21:H22"/>
    <mergeCell ref="I21:I22"/>
    <mergeCell ref="S78:S79"/>
    <mergeCell ref="V78:V79"/>
    <mergeCell ref="H92:K92"/>
    <mergeCell ref="L92:L93"/>
    <mergeCell ref="G21:G22"/>
    <mergeCell ref="E14:I14"/>
    <mergeCell ref="B18:N18"/>
    <mergeCell ref="B19:N19"/>
    <mergeCell ref="B20:C20"/>
    <mergeCell ref="D20:E20"/>
    <mergeCell ref="F20:G20"/>
    <mergeCell ref="H20:I20"/>
    <mergeCell ref="J20:K21"/>
    <mergeCell ref="L20:M21"/>
    <mergeCell ref="N20:O21"/>
    <mergeCell ref="B21:B22"/>
    <mergeCell ref="C21:C22"/>
    <mergeCell ref="D21:D22"/>
    <mergeCell ref="E21:E22"/>
    <mergeCell ref="F21:F22"/>
    <mergeCell ref="E12:I12"/>
    <mergeCell ref="B1:M1"/>
    <mergeCell ref="B5:B6"/>
    <mergeCell ref="C5:D6"/>
    <mergeCell ref="E5:I6"/>
    <mergeCell ref="J5:J6"/>
    <mergeCell ref="K5:K6"/>
    <mergeCell ref="E7:I7"/>
    <mergeCell ref="E8:I8"/>
    <mergeCell ref="E9:I9"/>
    <mergeCell ref="E10:I10"/>
    <mergeCell ref="E11:I11"/>
  </mergeCells>
  <conditionalFormatting sqref="I104:I105">
    <cfRule type="beginsWith" dxfId="20" priority="13" operator="beginsWith" text="Aceptable">
      <formula>LEFT(I104,LEN("Aceptable"))="Aceptable"</formula>
    </cfRule>
    <cfRule type="beginsWith" dxfId="19" priority="14" operator="beginsWith" text="Bueno">
      <formula>LEFT(I104,LEN("Bueno"))="Bueno"</formula>
    </cfRule>
    <cfRule type="beginsWith" dxfId="18" priority="15" operator="beginsWith" text="Mejorable">
      <formula>LEFT(I104,LEN("Mejorable"))="Mejorable"</formula>
    </cfRule>
    <cfRule type="beginsWith" dxfId="17" priority="16" operator="beginsWith" text="Deficiente">
      <formula>LEFT(I104,LEN("Deficiente"))="Deficiente"</formula>
    </cfRule>
  </conditionalFormatting>
  <conditionalFormatting sqref="K15">
    <cfRule type="beginsWith" dxfId="16" priority="25" operator="beginsWith" text="Bajo">
      <formula>LEFT(K15,LEN("Bajo"))="Bajo"</formula>
    </cfRule>
    <cfRule type="beginsWith" dxfId="15" priority="26" operator="beginsWith" text="Medio Bajo">
      <formula>LEFT(K15,LEN("Medio Bajo"))="Medio Bajo"</formula>
    </cfRule>
    <cfRule type="beginsWith" dxfId="14" priority="27" operator="beginsWith" text="Medio Alto">
      <formula>LEFT(K15,LEN("Medio Alto"))="Medio Alto"</formula>
    </cfRule>
    <cfRule type="beginsWith" dxfId="13" priority="28" operator="beginsWith" text="Alto">
      <formula>LEFT(K15,LEN("Alto"))="Alto"</formula>
    </cfRule>
  </conditionalFormatting>
  <conditionalFormatting sqref="K110:K111 K113:K114">
    <cfRule type="beginsWith" dxfId="12" priority="7" operator="beginsWith" text="Medio Alto">
      <formula>LEFT(K110,LEN("Medio Alto"))="Medio Alto"</formula>
    </cfRule>
  </conditionalFormatting>
  <conditionalFormatting sqref="K110:K114">
    <cfRule type="beginsWith" dxfId="11" priority="1" operator="beginsWith" text="Bajo">
      <formula>LEFT(K110,LEN("Bajo"))="Bajo"</formula>
    </cfRule>
    <cfRule type="beginsWith" dxfId="10" priority="2" operator="beginsWith" text="Medio Bajo">
      <formula>LEFT(K110,LEN("Medio Bajo"))="Medio Bajo"</formula>
    </cfRule>
    <cfRule type="beginsWith" dxfId="9" priority="3" operator="beginsWith" text="Alto">
      <formula>LEFT(K110,LEN("Alto"))="Alto"</formula>
    </cfRule>
  </conditionalFormatting>
  <conditionalFormatting sqref="K112">
    <cfRule type="containsText" dxfId="8" priority="4" operator="containsText" text="Medio Alto">
      <formula>NOT(ISERROR(SEARCH("Medio Alto",K112)))</formula>
    </cfRule>
  </conditionalFormatting>
  <conditionalFormatting sqref="L104:L105">
    <cfRule type="beginsWith" dxfId="7" priority="9" operator="beginsWith" text="Bajo">
      <formula>LEFT(L104,LEN("Bajo"))="Bajo"</formula>
    </cfRule>
    <cfRule type="beginsWith" dxfId="6" priority="10" operator="beginsWith" text="Medio Bajo">
      <formula>LEFT(L104,LEN("Medio Bajo"))="Medio Bajo"</formula>
    </cfRule>
    <cfRule type="beginsWith" dxfId="5" priority="11" operator="beginsWith" text="Medio Alto">
      <formula>LEFT(L104,LEN("Medio Alto"))="Medio Alto"</formula>
    </cfRule>
    <cfRule type="beginsWith" dxfId="4" priority="12" operator="beginsWith" text="Alto">
      <formula>LEFT(L104,LEN("Alto"))="Alto"</formula>
    </cfRule>
  </conditionalFormatting>
  <conditionalFormatting sqref="M93:M94">
    <cfRule type="beginsWith" dxfId="3" priority="29" operator="beginsWith" text="BAJO">
      <formula>LEFT(M93,LEN("BAJO"))="BAJO"</formula>
    </cfRule>
    <cfRule type="beginsWith" dxfId="2" priority="30" operator="beginsWith" text="MEDIO BAJO">
      <formula>LEFT(M93,LEN("MEDIO BAJO"))="MEDIO BAJO"</formula>
    </cfRule>
    <cfRule type="beginsWith" dxfId="1" priority="31" operator="beginsWith" text="MEDIO ALTO">
      <formula>LEFT(M93,LEN("MEDIO ALTO"))="MEDIO ALTO"</formula>
    </cfRule>
    <cfRule type="beginsWith" dxfId="0" priority="32" operator="beginsWith" text="ALTO">
      <formula>LEFT(M93,LEN("ALTO"))="ALTO"</formula>
    </cfRule>
  </conditionalFormatting>
  <printOptions horizontalCentered="1"/>
  <pageMargins left="0.23622047244094491" right="0.23622047244094491" top="0.74803149606299213" bottom="0.74803149606299213" header="0.31496062992125984" footer="0.31496062992125984"/>
  <pageSetup paperSize="3" scale="33" fitToHeight="0" orientation="portrait" r:id="rId1"/>
  <headerFooter alignWithMargins="0">
    <oddHeader>&amp;L&amp;18SUPERINTENDENCIA DE BANCOS
INTENDENCIA DE VERIFICACIÓN ESPECIAL 
&amp;"Calibri,Cursiva"&amp;14Departamento de Prevención y Cumplimiento</oddHead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5:M158"/>
  <sheetViews>
    <sheetView showGridLines="0" topLeftCell="A96" workbookViewId="0">
      <selection activeCell="C109" sqref="C109"/>
    </sheetView>
  </sheetViews>
  <sheetFormatPr baseColWidth="10" defaultRowHeight="15" x14ac:dyDescent="0.25"/>
  <cols>
    <col min="1" max="1" width="45" customWidth="1"/>
    <col min="2" max="4" width="20" customWidth="1"/>
    <col min="5" max="5" width="17.7109375" customWidth="1"/>
    <col min="6" max="6" width="3.28515625" customWidth="1"/>
    <col min="7" max="7" width="21.42578125" customWidth="1"/>
    <col min="8" max="8" width="16" customWidth="1"/>
  </cols>
  <sheetData>
    <row r="5" spans="1:13" x14ac:dyDescent="0.25">
      <c r="A5" s="662" t="s">
        <v>1</v>
      </c>
      <c r="B5" s="662"/>
      <c r="C5" s="662"/>
      <c r="D5" s="662"/>
      <c r="E5" s="662"/>
      <c r="F5" s="662"/>
      <c r="G5" s="662"/>
      <c r="H5" s="662"/>
    </row>
    <row r="7" spans="1:13" x14ac:dyDescent="0.25">
      <c r="A7" s="663" t="s">
        <v>85</v>
      </c>
      <c r="B7" s="663"/>
      <c r="C7" s="663"/>
      <c r="D7" s="663"/>
      <c r="E7" s="663"/>
      <c r="F7" s="663"/>
      <c r="G7" s="663"/>
      <c r="H7" s="663"/>
    </row>
    <row r="8" spans="1:13" ht="42.75" customHeight="1" x14ac:dyDescent="0.25">
      <c r="A8" s="664" t="s">
        <v>173</v>
      </c>
      <c r="B8" s="665"/>
      <c r="C8" s="665"/>
      <c r="D8" s="665"/>
      <c r="E8" s="665"/>
      <c r="F8" s="665"/>
      <c r="G8" s="665"/>
      <c r="H8" s="665"/>
    </row>
    <row r="9" spans="1:13" ht="30" x14ac:dyDescent="0.25">
      <c r="A9" s="80" t="s">
        <v>86</v>
      </c>
      <c r="B9" s="80" t="s">
        <v>112</v>
      </c>
      <c r="C9" s="80" t="s">
        <v>138</v>
      </c>
      <c r="D9" s="80" t="s">
        <v>107</v>
      </c>
      <c r="E9" s="273"/>
      <c r="G9" s="80" t="s">
        <v>139</v>
      </c>
      <c r="H9" s="81" t="s">
        <v>107</v>
      </c>
      <c r="I9" s="80" t="s">
        <v>165</v>
      </c>
      <c r="K9" s="276"/>
      <c r="L9" s="276"/>
      <c r="M9" s="276"/>
    </row>
    <row r="10" spans="1:13" x14ac:dyDescent="0.25">
      <c r="A10" s="75" t="s">
        <v>87</v>
      </c>
      <c r="B10" s="274">
        <v>80663409</v>
      </c>
      <c r="C10" s="275">
        <f t="shared" ref="C10:C26" si="0">B10/$B$27</f>
        <v>0.27719057622660614</v>
      </c>
      <c r="D10" s="82">
        <v>4</v>
      </c>
      <c r="E10" s="88"/>
      <c r="G10" s="83" t="s">
        <v>219</v>
      </c>
      <c r="H10" s="83">
        <v>1</v>
      </c>
      <c r="I10" s="83" t="s">
        <v>108</v>
      </c>
      <c r="K10" s="276">
        <v>1</v>
      </c>
      <c r="L10" s="276">
        <f>H22</f>
        <v>0.1</v>
      </c>
      <c r="M10" s="282">
        <f>L10+H21</f>
        <v>6.1</v>
      </c>
    </row>
    <row r="11" spans="1:13" x14ac:dyDescent="0.25">
      <c r="A11" s="75" t="s">
        <v>88</v>
      </c>
      <c r="B11" s="274">
        <v>60190249</v>
      </c>
      <c r="C11" s="275">
        <f t="shared" si="0"/>
        <v>0.20683690424654511</v>
      </c>
      <c r="D11" s="82">
        <v>4</v>
      </c>
      <c r="E11" s="88"/>
      <c r="G11" s="84" t="s">
        <v>220</v>
      </c>
      <c r="H11" s="84">
        <v>2</v>
      </c>
      <c r="I11" s="84" t="s">
        <v>109</v>
      </c>
      <c r="K11" s="276">
        <v>2</v>
      </c>
      <c r="L11" s="282">
        <f>M10+H23</f>
        <v>6.1099999999999994</v>
      </c>
      <c r="M11" s="282">
        <f>L11+H21</f>
        <v>12.11</v>
      </c>
    </row>
    <row r="12" spans="1:13" x14ac:dyDescent="0.25">
      <c r="A12" s="75" t="s">
        <v>89</v>
      </c>
      <c r="B12" s="274">
        <v>50653215</v>
      </c>
      <c r="C12" s="275">
        <f t="shared" si="0"/>
        <v>0.17406397804957846</v>
      </c>
      <c r="D12" s="82">
        <v>3</v>
      </c>
      <c r="E12" s="88"/>
      <c r="G12" s="85" t="s">
        <v>221</v>
      </c>
      <c r="H12" s="85">
        <v>3</v>
      </c>
      <c r="I12" s="85" t="s">
        <v>110</v>
      </c>
      <c r="K12" s="276">
        <v>3</v>
      </c>
      <c r="L12" s="282">
        <f>M11+H23</f>
        <v>12.12</v>
      </c>
      <c r="M12" s="282">
        <f>+L12+H21</f>
        <v>18.119999999999997</v>
      </c>
    </row>
    <row r="13" spans="1:13" x14ac:dyDescent="0.25">
      <c r="A13" s="75" t="s">
        <v>90</v>
      </c>
      <c r="B13" s="274">
        <v>23671295</v>
      </c>
      <c r="C13" s="275">
        <f t="shared" si="0"/>
        <v>8.1343697004920543E-2</v>
      </c>
      <c r="D13" s="82">
        <v>2</v>
      </c>
      <c r="E13" s="88"/>
      <c r="G13" s="86" t="s">
        <v>222</v>
      </c>
      <c r="H13" s="86">
        <v>4</v>
      </c>
      <c r="I13" s="86" t="s">
        <v>111</v>
      </c>
      <c r="K13" s="276">
        <v>4</v>
      </c>
      <c r="L13" s="282">
        <f>M12+H23</f>
        <v>18.13</v>
      </c>
      <c r="M13" s="282">
        <f>L13+H21</f>
        <v>24.13</v>
      </c>
    </row>
    <row r="14" spans="1:13" x14ac:dyDescent="0.25">
      <c r="A14" s="75" t="s">
        <v>91</v>
      </c>
      <c r="B14" s="274">
        <v>20838622</v>
      </c>
      <c r="C14" s="275">
        <f t="shared" si="0"/>
        <v>7.1609540330094798E-2</v>
      </c>
      <c r="D14" s="82">
        <v>2</v>
      </c>
      <c r="E14" s="88"/>
      <c r="K14" s="276"/>
      <c r="L14" s="276"/>
      <c r="M14" s="276"/>
    </row>
    <row r="15" spans="1:13" x14ac:dyDescent="0.25">
      <c r="A15" s="75" t="s">
        <v>92</v>
      </c>
      <c r="B15" s="274">
        <v>20555839</v>
      </c>
      <c r="C15" s="275">
        <f t="shared" si="0"/>
        <v>7.0637788904152857E-2</v>
      </c>
      <c r="D15" s="82">
        <v>2</v>
      </c>
      <c r="E15" s="88"/>
      <c r="K15" s="276"/>
      <c r="L15" s="276"/>
      <c r="M15" s="276"/>
    </row>
    <row r="16" spans="1:13" x14ac:dyDescent="0.25">
      <c r="A16" s="75" t="s">
        <v>93</v>
      </c>
      <c r="B16" s="274">
        <v>7462054</v>
      </c>
      <c r="C16" s="275">
        <f t="shared" si="0"/>
        <v>2.5642494828033505E-2</v>
      </c>
      <c r="D16" s="82">
        <v>1</v>
      </c>
      <c r="E16" s="88"/>
      <c r="F16" s="280"/>
      <c r="G16" s="277" t="s">
        <v>212</v>
      </c>
      <c r="H16" s="278">
        <v>28</v>
      </c>
      <c r="I16" s="276"/>
      <c r="J16" s="276"/>
      <c r="K16" s="276"/>
      <c r="L16" s="276"/>
      <c r="M16" s="276"/>
    </row>
    <row r="17" spans="1:13" x14ac:dyDescent="0.25">
      <c r="A17" s="75" t="s">
        <v>94</v>
      </c>
      <c r="B17" s="274">
        <v>6558047</v>
      </c>
      <c r="C17" s="275">
        <f t="shared" si="0"/>
        <v>2.2535978201109325E-2</v>
      </c>
      <c r="D17" s="82">
        <v>1</v>
      </c>
      <c r="E17" s="88"/>
      <c r="F17" s="280"/>
      <c r="G17" s="276" t="s">
        <v>213</v>
      </c>
      <c r="H17" s="278">
        <v>0.11</v>
      </c>
      <c r="I17" s="276"/>
      <c r="J17" s="276"/>
      <c r="K17" s="276"/>
      <c r="L17" s="276"/>
      <c r="M17" s="276"/>
    </row>
    <row r="18" spans="1:13" x14ac:dyDescent="0.25">
      <c r="A18" s="75" t="s">
        <v>96</v>
      </c>
      <c r="B18" s="274">
        <v>3407825</v>
      </c>
      <c r="C18" s="275">
        <f t="shared" si="0"/>
        <v>1.1710600718963342E-2</v>
      </c>
      <c r="D18" s="82">
        <v>1</v>
      </c>
      <c r="E18" s="88"/>
      <c r="F18" s="280"/>
      <c r="G18" s="279" t="s">
        <v>214</v>
      </c>
      <c r="H18" s="278">
        <f>H16-H17</f>
        <v>27.89</v>
      </c>
      <c r="I18" s="276"/>
      <c r="J18" s="276"/>
      <c r="K18" s="276"/>
      <c r="L18" s="276"/>
      <c r="M18" s="276"/>
    </row>
    <row r="19" spans="1:13" ht="30" x14ac:dyDescent="0.25">
      <c r="A19" s="75" t="s">
        <v>97</v>
      </c>
      <c r="B19" s="274">
        <v>3321758</v>
      </c>
      <c r="C19" s="275">
        <f t="shared" si="0"/>
        <v>1.1414841320496865E-2</v>
      </c>
      <c r="D19" s="82">
        <v>1</v>
      </c>
      <c r="E19" s="88"/>
      <c r="F19" s="280"/>
      <c r="G19" s="276" t="s">
        <v>215</v>
      </c>
      <c r="H19" s="276">
        <v>4</v>
      </c>
      <c r="I19" s="276"/>
      <c r="J19" s="276"/>
    </row>
    <row r="20" spans="1:13" x14ac:dyDescent="0.25">
      <c r="A20" s="75" t="s">
        <v>98</v>
      </c>
      <c r="B20" s="274">
        <v>1573995</v>
      </c>
      <c r="C20" s="275">
        <f t="shared" si="0"/>
        <v>5.4088537347559531E-3</v>
      </c>
      <c r="D20" s="82">
        <v>1</v>
      </c>
      <c r="E20" s="88"/>
      <c r="F20" s="280"/>
      <c r="G20" s="276"/>
      <c r="H20" s="276">
        <f>H18/H19</f>
        <v>6.9725000000000001</v>
      </c>
      <c r="I20" s="276"/>
      <c r="J20" s="276"/>
    </row>
    <row r="21" spans="1:13" x14ac:dyDescent="0.25">
      <c r="A21" s="75" t="s">
        <v>99</v>
      </c>
      <c r="B21" s="274">
        <v>1424398</v>
      </c>
      <c r="C21" s="275">
        <f t="shared" si="0"/>
        <v>4.8947807598365371E-3</v>
      </c>
      <c r="D21" s="82">
        <v>1</v>
      </c>
      <c r="E21" s="88"/>
      <c r="F21" s="280"/>
      <c r="G21" s="280" t="s">
        <v>216</v>
      </c>
      <c r="H21" s="281">
        <v>6</v>
      </c>
    </row>
    <row r="22" spans="1:13" x14ac:dyDescent="0.25">
      <c r="A22" s="75" t="s">
        <v>100</v>
      </c>
      <c r="B22" s="274">
        <v>1276650</v>
      </c>
      <c r="C22" s="275">
        <f t="shared" si="0"/>
        <v>4.3870616618707095E-3</v>
      </c>
      <c r="D22" s="82">
        <v>1</v>
      </c>
      <c r="E22" s="88"/>
      <c r="F22" s="280"/>
      <c r="G22" s="280" t="s">
        <v>217</v>
      </c>
      <c r="H22" s="280">
        <v>0.1</v>
      </c>
    </row>
    <row r="23" spans="1:13" x14ac:dyDescent="0.25">
      <c r="A23" s="75" t="s">
        <v>101</v>
      </c>
      <c r="B23" s="274">
        <v>1202370</v>
      </c>
      <c r="C23" s="275">
        <f t="shared" si="0"/>
        <v>4.1318069403387652E-3</v>
      </c>
      <c r="D23" s="82">
        <v>1</v>
      </c>
      <c r="E23" s="88"/>
      <c r="F23" s="280"/>
      <c r="G23" s="280" t="s">
        <v>218</v>
      </c>
      <c r="H23" s="280">
        <v>0.01</v>
      </c>
    </row>
    <row r="24" spans="1:13" x14ac:dyDescent="0.25">
      <c r="A24" s="75" t="s">
        <v>102</v>
      </c>
      <c r="B24" s="274">
        <v>874748</v>
      </c>
      <c r="C24" s="275">
        <f t="shared" si="0"/>
        <v>3.0059714209831039E-3</v>
      </c>
      <c r="D24" s="82">
        <v>1</v>
      </c>
      <c r="E24" s="88"/>
    </row>
    <row r="25" spans="1:13" x14ac:dyDescent="0.25">
      <c r="A25" s="75" t="s">
        <v>103</v>
      </c>
      <c r="B25" s="274">
        <v>560069</v>
      </c>
      <c r="C25" s="275">
        <f t="shared" si="0"/>
        <v>1.9246130403025624E-3</v>
      </c>
      <c r="D25" s="82">
        <v>1</v>
      </c>
      <c r="E25" s="88"/>
    </row>
    <row r="26" spans="1:13" x14ac:dyDescent="0.25">
      <c r="A26" s="75" t="s">
        <v>104</v>
      </c>
      <c r="B26" s="274">
        <v>333681</v>
      </c>
      <c r="C26" s="275">
        <f t="shared" si="0"/>
        <v>1.1466565796378649E-3</v>
      </c>
      <c r="D26" s="82">
        <v>1</v>
      </c>
      <c r="E26" s="88"/>
      <c r="G26" s="233"/>
    </row>
    <row r="27" spans="1:13" x14ac:dyDescent="0.25">
      <c r="A27" s="75" t="s">
        <v>105</v>
      </c>
      <c r="B27" s="77">
        <v>291003432</v>
      </c>
      <c r="C27" s="78">
        <v>1</v>
      </c>
      <c r="D27" s="78"/>
      <c r="E27" s="88"/>
    </row>
    <row r="29" spans="1:13" x14ac:dyDescent="0.25">
      <c r="A29" s="663" t="s">
        <v>166</v>
      </c>
      <c r="B29" s="663"/>
      <c r="C29" s="663"/>
      <c r="D29" s="663"/>
      <c r="E29" s="663"/>
      <c r="F29" s="663"/>
      <c r="G29" s="663"/>
      <c r="H29" s="663"/>
    </row>
    <row r="30" spans="1:13" ht="106.5" customHeight="1" x14ac:dyDescent="0.25">
      <c r="A30" s="666" t="s">
        <v>167</v>
      </c>
      <c r="B30" s="665"/>
      <c r="C30" s="665"/>
      <c r="D30" s="665"/>
      <c r="E30" s="665"/>
      <c r="F30" s="665"/>
      <c r="G30" s="665"/>
      <c r="H30" s="665"/>
      <c r="I30" s="665"/>
    </row>
    <row r="31" spans="1:13" ht="63" customHeight="1" x14ac:dyDescent="0.25">
      <c r="A31" s="80" t="s">
        <v>86</v>
      </c>
      <c r="B31" s="80" t="s">
        <v>168</v>
      </c>
      <c r="C31" s="80" t="s">
        <v>107</v>
      </c>
      <c r="D31" s="273"/>
      <c r="G31" s="80" t="s">
        <v>168</v>
      </c>
      <c r="H31" s="81" t="s">
        <v>107</v>
      </c>
      <c r="I31" s="80" t="s">
        <v>165</v>
      </c>
    </row>
    <row r="32" spans="1:13" ht="30" x14ac:dyDescent="0.25">
      <c r="A32" s="75" t="s">
        <v>87</v>
      </c>
      <c r="B32" s="87"/>
      <c r="C32" s="82"/>
      <c r="D32" s="88"/>
      <c r="G32" s="234" t="s">
        <v>169</v>
      </c>
      <c r="H32" s="83">
        <v>1</v>
      </c>
      <c r="I32" s="83" t="s">
        <v>108</v>
      </c>
    </row>
    <row r="33" spans="1:9" ht="30" x14ac:dyDescent="0.25">
      <c r="A33" s="75" t="s">
        <v>89</v>
      </c>
      <c r="B33" s="87"/>
      <c r="C33" s="82"/>
      <c r="D33" s="88"/>
      <c r="G33" s="235" t="s">
        <v>170</v>
      </c>
      <c r="H33" s="84">
        <v>2</v>
      </c>
      <c r="I33" s="84" t="s">
        <v>109</v>
      </c>
    </row>
    <row r="34" spans="1:9" ht="45" x14ac:dyDescent="0.25">
      <c r="A34" s="75" t="s">
        <v>90</v>
      </c>
      <c r="B34" s="87"/>
      <c r="C34" s="82"/>
      <c r="D34" s="88"/>
      <c r="G34" s="236" t="s">
        <v>171</v>
      </c>
      <c r="H34" s="85">
        <v>3</v>
      </c>
      <c r="I34" s="85" t="s">
        <v>110</v>
      </c>
    </row>
    <row r="35" spans="1:9" ht="45" x14ac:dyDescent="0.25">
      <c r="A35" s="75" t="s">
        <v>91</v>
      </c>
      <c r="B35" s="87"/>
      <c r="C35" s="82"/>
      <c r="D35" s="88"/>
      <c r="G35" s="237" t="s">
        <v>172</v>
      </c>
      <c r="H35" s="86">
        <v>4</v>
      </c>
      <c r="I35" s="86" t="s">
        <v>111</v>
      </c>
    </row>
    <row r="36" spans="1:9" x14ac:dyDescent="0.25">
      <c r="A36" s="75" t="s">
        <v>93</v>
      </c>
      <c r="B36" s="87"/>
      <c r="C36" s="82"/>
      <c r="D36" s="88"/>
    </row>
    <row r="37" spans="1:9" ht="30" x14ac:dyDescent="0.25">
      <c r="A37" s="75" t="s">
        <v>113</v>
      </c>
      <c r="B37" s="87"/>
      <c r="C37" s="82"/>
      <c r="D37" s="88"/>
    </row>
    <row r="38" spans="1:9" x14ac:dyDescent="0.25">
      <c r="A38" s="75" t="s">
        <v>88</v>
      </c>
      <c r="B38" s="87"/>
      <c r="C38" s="82"/>
      <c r="D38" s="88"/>
    </row>
    <row r="39" spans="1:9" x14ac:dyDescent="0.25">
      <c r="A39" s="75" t="s">
        <v>92</v>
      </c>
      <c r="B39" s="87"/>
      <c r="C39" s="82"/>
      <c r="D39" s="88"/>
    </row>
    <row r="40" spans="1:9" x14ac:dyDescent="0.25">
      <c r="A40" s="75" t="s">
        <v>103</v>
      </c>
      <c r="B40" s="87"/>
      <c r="C40" s="82"/>
      <c r="D40" s="88"/>
    </row>
    <row r="41" spans="1:9" x14ac:dyDescent="0.25">
      <c r="A41" s="75" t="s">
        <v>94</v>
      </c>
      <c r="B41" s="87"/>
      <c r="C41" s="82"/>
      <c r="D41" s="88"/>
    </row>
    <row r="42" spans="1:9" x14ac:dyDescent="0.25">
      <c r="A42" s="75" t="s">
        <v>96</v>
      </c>
      <c r="B42" s="87"/>
      <c r="C42" s="82"/>
      <c r="D42" s="88"/>
    </row>
    <row r="43" spans="1:9" x14ac:dyDescent="0.25">
      <c r="A43" s="75" t="s">
        <v>98</v>
      </c>
      <c r="B43" s="87"/>
      <c r="C43" s="82"/>
      <c r="D43" s="88"/>
    </row>
    <row r="44" spans="1:9" x14ac:dyDescent="0.25">
      <c r="A44" s="75" t="s">
        <v>99</v>
      </c>
      <c r="B44" s="87"/>
      <c r="C44" s="82"/>
      <c r="D44" s="88"/>
    </row>
    <row r="45" spans="1:9" x14ac:dyDescent="0.25">
      <c r="A45" s="75" t="s">
        <v>100</v>
      </c>
      <c r="B45" s="87"/>
      <c r="C45" s="82"/>
      <c r="D45" s="88"/>
    </row>
    <row r="46" spans="1:9" x14ac:dyDescent="0.25">
      <c r="A46" s="75" t="s">
        <v>101</v>
      </c>
      <c r="B46" s="87"/>
      <c r="C46" s="82"/>
      <c r="D46" s="88"/>
    </row>
    <row r="47" spans="1:9" x14ac:dyDescent="0.25">
      <c r="A47" s="75" t="s">
        <v>102</v>
      </c>
      <c r="B47" s="87"/>
      <c r="C47" s="82"/>
      <c r="D47" s="88"/>
    </row>
    <row r="48" spans="1:9" x14ac:dyDescent="0.25">
      <c r="A48" s="75" t="s">
        <v>104</v>
      </c>
      <c r="B48" s="87"/>
      <c r="C48" s="82"/>
      <c r="D48" s="88"/>
    </row>
    <row r="49" spans="1:9" x14ac:dyDescent="0.25">
      <c r="A49" s="75" t="s">
        <v>114</v>
      </c>
      <c r="B49" s="76"/>
      <c r="C49" s="82"/>
      <c r="D49" s="88"/>
    </row>
    <row r="51" spans="1:9" x14ac:dyDescent="0.25">
      <c r="A51" s="663" t="s">
        <v>10</v>
      </c>
      <c r="B51" s="663"/>
      <c r="C51" s="663"/>
      <c r="D51" s="663"/>
      <c r="E51" s="663"/>
      <c r="F51" s="663"/>
      <c r="G51" s="663"/>
      <c r="H51" s="663"/>
      <c r="I51" s="663"/>
    </row>
    <row r="52" spans="1:9" ht="35.25" customHeight="1" x14ac:dyDescent="0.25">
      <c r="A52" s="664" t="s">
        <v>174</v>
      </c>
      <c r="B52" s="665"/>
      <c r="C52" s="665"/>
      <c r="D52" s="665"/>
      <c r="E52" s="665"/>
      <c r="F52" s="665"/>
      <c r="G52" s="665"/>
      <c r="H52" s="665"/>
      <c r="I52" s="665"/>
    </row>
    <row r="53" spans="1:9" ht="30" x14ac:dyDescent="0.25">
      <c r="A53" s="80" t="s">
        <v>86</v>
      </c>
      <c r="B53" s="80" t="s">
        <v>115</v>
      </c>
      <c r="C53" s="80" t="s">
        <v>106</v>
      </c>
      <c r="D53" s="238"/>
      <c r="G53" s="80" t="s">
        <v>175</v>
      </c>
      <c r="H53" s="81" t="s">
        <v>107</v>
      </c>
      <c r="I53" s="80" t="s">
        <v>165</v>
      </c>
    </row>
    <row r="54" spans="1:9" x14ac:dyDescent="0.25">
      <c r="A54" s="75" t="s">
        <v>87</v>
      </c>
      <c r="B54" s="82" t="s">
        <v>116</v>
      </c>
      <c r="C54" s="82">
        <v>4</v>
      </c>
      <c r="D54" s="88"/>
      <c r="G54" s="234" t="s">
        <v>176</v>
      </c>
      <c r="H54" s="83">
        <v>1</v>
      </c>
      <c r="I54" s="83" t="s">
        <v>108</v>
      </c>
    </row>
    <row r="55" spans="1:9" x14ac:dyDescent="0.25">
      <c r="A55" s="75" t="s">
        <v>89</v>
      </c>
      <c r="B55" s="82" t="s">
        <v>116</v>
      </c>
      <c r="C55" s="82">
        <v>4</v>
      </c>
      <c r="D55" s="88"/>
      <c r="G55" s="235" t="s">
        <v>177</v>
      </c>
      <c r="H55" s="84">
        <v>2</v>
      </c>
      <c r="I55" s="84" t="s">
        <v>109</v>
      </c>
    </row>
    <row r="56" spans="1:9" x14ac:dyDescent="0.25">
      <c r="A56" s="75" t="s">
        <v>90</v>
      </c>
      <c r="B56" s="82" t="s">
        <v>116</v>
      </c>
      <c r="C56" s="82">
        <v>4</v>
      </c>
      <c r="D56" s="88"/>
      <c r="G56" s="236" t="s">
        <v>178</v>
      </c>
      <c r="H56" s="85">
        <v>3</v>
      </c>
      <c r="I56" s="85" t="s">
        <v>110</v>
      </c>
    </row>
    <row r="57" spans="1:9" x14ac:dyDescent="0.25">
      <c r="A57" s="75" t="s">
        <v>91</v>
      </c>
      <c r="B57" s="82" t="s">
        <v>117</v>
      </c>
      <c r="C57" s="82">
        <v>4</v>
      </c>
      <c r="D57" s="88"/>
      <c r="G57" s="237" t="s">
        <v>179</v>
      </c>
      <c r="H57" s="86">
        <v>4</v>
      </c>
      <c r="I57" s="86" t="s">
        <v>111</v>
      </c>
    </row>
    <row r="58" spans="1:9" x14ac:dyDescent="0.25">
      <c r="A58" s="75" t="s">
        <v>93</v>
      </c>
      <c r="B58" s="82" t="s">
        <v>122</v>
      </c>
      <c r="C58" s="82">
        <v>4</v>
      </c>
      <c r="D58" s="88"/>
    </row>
    <row r="59" spans="1:9" ht="30" x14ac:dyDescent="0.25">
      <c r="A59" s="75" t="s">
        <v>113</v>
      </c>
      <c r="B59" s="82" t="s">
        <v>118</v>
      </c>
      <c r="C59" s="82">
        <v>1</v>
      </c>
      <c r="D59" s="88"/>
    </row>
    <row r="60" spans="1:9" x14ac:dyDescent="0.25">
      <c r="A60" s="75" t="s">
        <v>88</v>
      </c>
      <c r="B60" s="82" t="s">
        <v>118</v>
      </c>
      <c r="C60" s="82">
        <v>1</v>
      </c>
      <c r="D60" s="88"/>
    </row>
    <row r="61" spans="1:9" x14ac:dyDescent="0.25">
      <c r="A61" s="75" t="s">
        <v>92</v>
      </c>
      <c r="B61" s="82" t="s">
        <v>118</v>
      </c>
      <c r="C61" s="82">
        <v>1</v>
      </c>
      <c r="D61" s="88"/>
    </row>
    <row r="62" spans="1:9" x14ac:dyDescent="0.25">
      <c r="A62" s="75" t="s">
        <v>103</v>
      </c>
      <c r="B62" s="82" t="s">
        <v>118</v>
      </c>
      <c r="C62" s="82">
        <v>1</v>
      </c>
      <c r="D62" s="88"/>
    </row>
    <row r="63" spans="1:9" x14ac:dyDescent="0.25">
      <c r="A63" s="75" t="s">
        <v>94</v>
      </c>
      <c r="B63" s="82"/>
      <c r="C63" s="82">
        <v>4</v>
      </c>
      <c r="D63" s="88"/>
    </row>
    <row r="64" spans="1:9" x14ac:dyDescent="0.25">
      <c r="A64" s="75" t="s">
        <v>96</v>
      </c>
      <c r="B64" s="82" t="s">
        <v>119</v>
      </c>
      <c r="C64" s="82">
        <v>4</v>
      </c>
      <c r="D64" s="88"/>
    </row>
    <row r="65" spans="1:9" x14ac:dyDescent="0.25">
      <c r="A65" s="75" t="s">
        <v>98</v>
      </c>
      <c r="B65" s="82" t="s">
        <v>120</v>
      </c>
      <c r="C65" s="82">
        <v>4</v>
      </c>
      <c r="D65" s="88"/>
    </row>
    <row r="66" spans="1:9" x14ac:dyDescent="0.25">
      <c r="A66" s="75" t="s">
        <v>99</v>
      </c>
      <c r="B66" s="82" t="s">
        <v>121</v>
      </c>
      <c r="C66" s="82">
        <v>4</v>
      </c>
      <c r="D66" s="88"/>
    </row>
    <row r="67" spans="1:9" x14ac:dyDescent="0.25">
      <c r="A67" s="75" t="s">
        <v>100</v>
      </c>
      <c r="B67" s="82" t="s">
        <v>122</v>
      </c>
      <c r="C67" s="82">
        <v>4</v>
      </c>
      <c r="D67" s="88"/>
    </row>
    <row r="68" spans="1:9" x14ac:dyDescent="0.25">
      <c r="A68" s="75" t="s">
        <v>101</v>
      </c>
      <c r="B68" s="82" t="s">
        <v>123</v>
      </c>
      <c r="C68" s="82">
        <v>4</v>
      </c>
      <c r="D68" s="88"/>
    </row>
    <row r="69" spans="1:9" x14ac:dyDescent="0.25">
      <c r="A69" s="75" t="s">
        <v>102</v>
      </c>
      <c r="B69" s="82" t="s">
        <v>118</v>
      </c>
      <c r="C69" s="82">
        <v>1</v>
      </c>
      <c r="D69" s="88"/>
    </row>
    <row r="70" spans="1:9" x14ac:dyDescent="0.25">
      <c r="A70" s="75" t="s">
        <v>104</v>
      </c>
      <c r="B70" s="82" t="s">
        <v>118</v>
      </c>
      <c r="C70" s="82">
        <v>1</v>
      </c>
      <c r="D70" s="88"/>
    </row>
    <row r="72" spans="1:9" x14ac:dyDescent="0.25">
      <c r="A72" s="663" t="s">
        <v>11</v>
      </c>
      <c r="B72" s="663"/>
      <c r="C72" s="663"/>
      <c r="D72" s="663"/>
      <c r="E72" s="663"/>
      <c r="F72" s="663"/>
      <c r="G72" s="663"/>
      <c r="H72" s="663"/>
      <c r="I72" s="663"/>
    </row>
    <row r="73" spans="1:9" ht="42.75" customHeight="1" x14ac:dyDescent="0.25">
      <c r="A73" s="664" t="s">
        <v>185</v>
      </c>
      <c r="B73" s="665"/>
      <c r="C73" s="665"/>
      <c r="D73" s="665"/>
      <c r="E73" s="665"/>
      <c r="F73" s="665"/>
      <c r="G73" s="665"/>
      <c r="H73" s="665"/>
      <c r="I73" s="665"/>
    </row>
    <row r="74" spans="1:9" ht="45" x14ac:dyDescent="0.25">
      <c r="A74" s="80" t="s">
        <v>86</v>
      </c>
      <c r="B74" s="80" t="s">
        <v>184</v>
      </c>
      <c r="C74" s="80" t="s">
        <v>107</v>
      </c>
      <c r="D74" s="238"/>
      <c r="G74" s="80" t="s">
        <v>184</v>
      </c>
      <c r="H74" s="81" t="s">
        <v>107</v>
      </c>
      <c r="I74" s="80" t="s">
        <v>165</v>
      </c>
    </row>
    <row r="75" spans="1:9" x14ac:dyDescent="0.25">
      <c r="A75" s="75" t="s">
        <v>87</v>
      </c>
      <c r="B75" s="76"/>
      <c r="C75" s="76"/>
      <c r="G75" s="90" t="s">
        <v>181</v>
      </c>
      <c r="H75" s="83">
        <v>1</v>
      </c>
      <c r="I75" s="83" t="s">
        <v>108</v>
      </c>
    </row>
    <row r="76" spans="1:9" x14ac:dyDescent="0.25">
      <c r="A76" s="75" t="s">
        <v>89</v>
      </c>
      <c r="B76" s="76"/>
      <c r="C76" s="76"/>
      <c r="G76" s="218" t="s">
        <v>182</v>
      </c>
      <c r="H76" s="84">
        <v>2</v>
      </c>
      <c r="I76" s="84" t="s">
        <v>109</v>
      </c>
    </row>
    <row r="77" spans="1:9" x14ac:dyDescent="0.25">
      <c r="A77" s="75" t="s">
        <v>90</v>
      </c>
      <c r="B77" s="76"/>
      <c r="C77" s="76"/>
      <c r="G77" s="219" t="s">
        <v>183</v>
      </c>
      <c r="H77" s="85">
        <v>3</v>
      </c>
      <c r="I77" s="85" t="s">
        <v>110</v>
      </c>
    </row>
    <row r="78" spans="1:9" x14ac:dyDescent="0.25">
      <c r="A78" s="75" t="s">
        <v>91</v>
      </c>
      <c r="B78" s="76"/>
      <c r="C78" s="76"/>
      <c r="G78" s="220" t="s">
        <v>180</v>
      </c>
      <c r="H78" s="86">
        <v>4</v>
      </c>
      <c r="I78" s="86" t="s">
        <v>111</v>
      </c>
    </row>
    <row r="79" spans="1:9" ht="60" x14ac:dyDescent="0.25">
      <c r="A79" s="75" t="s">
        <v>93</v>
      </c>
      <c r="B79" s="75" t="s">
        <v>161</v>
      </c>
      <c r="C79" s="76">
        <v>2</v>
      </c>
    </row>
    <row r="80" spans="1:9" ht="30" x14ac:dyDescent="0.25">
      <c r="A80" s="75" t="s">
        <v>97</v>
      </c>
      <c r="B80" s="76"/>
      <c r="C80" s="76"/>
    </row>
    <row r="81" spans="1:9" x14ac:dyDescent="0.25">
      <c r="A81" s="75" t="s">
        <v>88</v>
      </c>
      <c r="B81" s="76"/>
      <c r="C81" s="76"/>
    </row>
    <row r="82" spans="1:9" x14ac:dyDescent="0.25">
      <c r="A82" s="75" t="s">
        <v>92</v>
      </c>
      <c r="B82" s="76"/>
      <c r="C82" s="76"/>
    </row>
    <row r="83" spans="1:9" x14ac:dyDescent="0.25">
      <c r="A83" s="75" t="s">
        <v>103</v>
      </c>
      <c r="B83" s="76"/>
      <c r="C83" s="76"/>
    </row>
    <row r="84" spans="1:9" x14ac:dyDescent="0.25">
      <c r="A84" s="75" t="s">
        <v>94</v>
      </c>
      <c r="B84" s="76"/>
      <c r="C84" s="76"/>
      <c r="G84" s="88"/>
    </row>
    <row r="85" spans="1:9" x14ac:dyDescent="0.25">
      <c r="A85" s="75" t="s">
        <v>96</v>
      </c>
      <c r="B85" s="76"/>
      <c r="C85" s="76"/>
      <c r="G85" s="88"/>
    </row>
    <row r="86" spans="1:9" x14ac:dyDescent="0.25">
      <c r="A86" s="75" t="s">
        <v>98</v>
      </c>
      <c r="B86" s="76"/>
      <c r="C86" s="76"/>
      <c r="G86" s="88"/>
    </row>
    <row r="87" spans="1:9" ht="30" x14ac:dyDescent="0.25">
      <c r="A87" s="75" t="s">
        <v>99</v>
      </c>
      <c r="B87" s="75" t="s">
        <v>164</v>
      </c>
      <c r="C87" s="76">
        <v>2</v>
      </c>
      <c r="G87" s="88"/>
    </row>
    <row r="88" spans="1:9" x14ac:dyDescent="0.25">
      <c r="A88" s="75" t="s">
        <v>100</v>
      </c>
      <c r="B88" s="76"/>
      <c r="C88" s="76"/>
    </row>
    <row r="89" spans="1:9" x14ac:dyDescent="0.25">
      <c r="A89" s="75" t="s">
        <v>101</v>
      </c>
      <c r="B89" s="76"/>
      <c r="C89" s="76"/>
    </row>
    <row r="90" spans="1:9" x14ac:dyDescent="0.25">
      <c r="A90" s="75" t="s">
        <v>102</v>
      </c>
      <c r="B90" s="76"/>
      <c r="C90" s="76"/>
    </row>
    <row r="91" spans="1:9" x14ac:dyDescent="0.25">
      <c r="A91" s="75" t="s">
        <v>104</v>
      </c>
      <c r="B91" s="76"/>
      <c r="C91" s="76"/>
    </row>
    <row r="92" spans="1:9" ht="15.75" customHeight="1" x14ac:dyDescent="0.25"/>
    <row r="93" spans="1:9" x14ac:dyDescent="0.25">
      <c r="A93" s="663" t="s">
        <v>12</v>
      </c>
      <c r="B93" s="663"/>
      <c r="C93" s="663"/>
      <c r="D93" s="663"/>
      <c r="E93" s="663"/>
      <c r="F93" s="663"/>
      <c r="G93" s="663"/>
      <c r="H93" s="663"/>
      <c r="I93" s="663"/>
    </row>
    <row r="94" spans="1:9" ht="52.5" customHeight="1" x14ac:dyDescent="0.25">
      <c r="A94" s="666" t="s">
        <v>126</v>
      </c>
      <c r="B94" s="667"/>
      <c r="C94" s="667"/>
      <c r="D94" s="667"/>
      <c r="E94" s="667"/>
      <c r="F94" s="667"/>
      <c r="G94" s="667"/>
      <c r="H94" s="667"/>
      <c r="I94" s="667"/>
    </row>
    <row r="95" spans="1:9" ht="60.75" thickBot="1" x14ac:dyDescent="0.3">
      <c r="A95" s="240" t="s">
        <v>86</v>
      </c>
      <c r="B95" s="240" t="s">
        <v>188</v>
      </c>
      <c r="C95" s="240" t="s">
        <v>124</v>
      </c>
      <c r="D95" s="240" t="s">
        <v>190</v>
      </c>
      <c r="E95" s="240" t="s">
        <v>189</v>
      </c>
      <c r="G95" s="91" t="s">
        <v>186</v>
      </c>
      <c r="H95" s="92" t="s">
        <v>107</v>
      </c>
      <c r="I95" s="91" t="s">
        <v>106</v>
      </c>
    </row>
    <row r="96" spans="1:9" x14ac:dyDescent="0.25">
      <c r="A96" s="641" t="s">
        <v>87</v>
      </c>
      <c r="B96" s="669">
        <f>AVERAGE(D96:D98)</f>
        <v>6.1533333333333333</v>
      </c>
      <c r="C96" s="258" t="s">
        <v>187</v>
      </c>
      <c r="D96" s="258">
        <v>5.48</v>
      </c>
      <c r="E96" s="650">
        <v>3</v>
      </c>
      <c r="G96" s="678" t="s">
        <v>197</v>
      </c>
      <c r="H96" s="681">
        <v>1</v>
      </c>
      <c r="I96" s="681" t="s">
        <v>108</v>
      </c>
    </row>
    <row r="97" spans="1:9" x14ac:dyDescent="0.25">
      <c r="A97" s="647"/>
      <c r="B97" s="670"/>
      <c r="C97" s="259" t="s">
        <v>120</v>
      </c>
      <c r="D97" s="259">
        <v>5.97</v>
      </c>
      <c r="E97" s="651"/>
      <c r="G97" s="679"/>
      <c r="H97" s="682"/>
      <c r="I97" s="682"/>
    </row>
    <row r="98" spans="1:9" ht="15.75" thickBot="1" x14ac:dyDescent="0.3">
      <c r="A98" s="642"/>
      <c r="B98" s="671"/>
      <c r="C98" s="260" t="s">
        <v>116</v>
      </c>
      <c r="D98" s="260">
        <v>7.01</v>
      </c>
      <c r="E98" s="652"/>
      <c r="G98" s="680"/>
      <c r="H98" s="683"/>
      <c r="I98" s="683"/>
    </row>
    <row r="99" spans="1:9" x14ac:dyDescent="0.25">
      <c r="A99" s="675" t="s">
        <v>89</v>
      </c>
      <c r="B99" s="672">
        <f>AVERAGE(D99:D101)</f>
        <v>6.1400000000000006</v>
      </c>
      <c r="C99" s="258" t="s">
        <v>187</v>
      </c>
      <c r="D99" s="258">
        <v>5.48</v>
      </c>
      <c r="E99" s="650">
        <v>3</v>
      </c>
      <c r="G99" s="638" t="s">
        <v>198</v>
      </c>
      <c r="H99" s="638">
        <v>2</v>
      </c>
      <c r="I99" s="638" t="s">
        <v>109</v>
      </c>
    </row>
    <row r="100" spans="1:9" x14ac:dyDescent="0.25">
      <c r="A100" s="676"/>
      <c r="B100" s="673"/>
      <c r="C100" s="259" t="s">
        <v>191</v>
      </c>
      <c r="D100" s="259">
        <v>5.93</v>
      </c>
      <c r="E100" s="651"/>
      <c r="G100" s="639"/>
      <c r="H100" s="639"/>
      <c r="I100" s="639"/>
    </row>
    <row r="101" spans="1:9" ht="15.75" thickBot="1" x14ac:dyDescent="0.3">
      <c r="A101" s="677"/>
      <c r="B101" s="674"/>
      <c r="C101" s="260" t="s">
        <v>116</v>
      </c>
      <c r="D101" s="260">
        <v>7.01</v>
      </c>
      <c r="E101" s="652"/>
      <c r="G101" s="640"/>
      <c r="H101" s="640"/>
      <c r="I101" s="640"/>
    </row>
    <row r="102" spans="1:9" ht="15.75" thickBot="1" x14ac:dyDescent="0.3">
      <c r="A102" s="241" t="s">
        <v>90</v>
      </c>
      <c r="B102" s="254">
        <f>AVERAGE(D102)</f>
        <v>4.57</v>
      </c>
      <c r="C102" s="261" t="s">
        <v>117</v>
      </c>
      <c r="D102" s="261">
        <v>4.57</v>
      </c>
      <c r="E102" s="269">
        <v>2</v>
      </c>
      <c r="G102" s="85" t="s">
        <v>199</v>
      </c>
      <c r="H102" s="85">
        <v>3</v>
      </c>
      <c r="I102" s="85" t="s">
        <v>110</v>
      </c>
    </row>
    <row r="103" spans="1:9" x14ac:dyDescent="0.25">
      <c r="A103" s="242" t="s">
        <v>91</v>
      </c>
      <c r="B103" s="659">
        <f>AVERAGE(D103:D112)</f>
        <v>5.7233333333333336</v>
      </c>
      <c r="C103" s="258" t="s">
        <v>206</v>
      </c>
      <c r="D103" s="258">
        <v>4.57</v>
      </c>
      <c r="E103" s="635">
        <v>3</v>
      </c>
      <c r="G103" s="86" t="s">
        <v>200</v>
      </c>
      <c r="H103" s="86">
        <v>4</v>
      </c>
      <c r="I103" s="86" t="s">
        <v>111</v>
      </c>
    </row>
    <row r="104" spans="1:9" x14ac:dyDescent="0.25">
      <c r="A104" s="243"/>
      <c r="B104" s="660"/>
      <c r="C104" s="262" t="s">
        <v>120</v>
      </c>
      <c r="D104" s="262">
        <v>5.97</v>
      </c>
      <c r="E104" s="636"/>
      <c r="G104" s="88"/>
      <c r="H104" s="88"/>
      <c r="I104" s="88"/>
    </row>
    <row r="105" spans="1:9" x14ac:dyDescent="0.25">
      <c r="A105" s="243"/>
      <c r="B105" s="660"/>
      <c r="C105" s="262" t="s">
        <v>203</v>
      </c>
      <c r="D105" s="262">
        <v>5.48</v>
      </c>
      <c r="E105" s="636"/>
      <c r="G105" s="88"/>
      <c r="H105" s="88"/>
      <c r="I105" s="88"/>
    </row>
    <row r="106" spans="1:9" x14ac:dyDescent="0.25">
      <c r="A106" s="243"/>
      <c r="B106" s="660"/>
      <c r="C106" s="262" t="s">
        <v>196</v>
      </c>
      <c r="D106" s="262">
        <v>6.64</v>
      </c>
      <c r="E106" s="636"/>
      <c r="G106" s="88"/>
      <c r="H106" s="88"/>
      <c r="I106" s="88"/>
    </row>
    <row r="107" spans="1:9" x14ac:dyDescent="0.25">
      <c r="A107" s="243"/>
      <c r="B107" s="660"/>
      <c r="C107" s="262" t="s">
        <v>191</v>
      </c>
      <c r="D107" s="262">
        <v>5.93</v>
      </c>
      <c r="E107" s="636"/>
      <c r="G107" s="88"/>
      <c r="H107" s="88"/>
      <c r="I107" s="88"/>
    </row>
    <row r="108" spans="1:9" x14ac:dyDescent="0.25">
      <c r="A108" s="243"/>
      <c r="B108" s="660"/>
      <c r="C108" s="262" t="s">
        <v>204</v>
      </c>
      <c r="D108" s="262">
        <v>5.75</v>
      </c>
      <c r="E108" s="636"/>
      <c r="G108" s="88"/>
      <c r="H108" s="88"/>
      <c r="I108" s="88"/>
    </row>
    <row r="109" spans="1:9" x14ac:dyDescent="0.25">
      <c r="A109" s="243"/>
      <c r="B109" s="660"/>
      <c r="C109" s="263" t="s">
        <v>205</v>
      </c>
      <c r="D109" s="262"/>
      <c r="E109" s="636"/>
      <c r="G109" s="88"/>
      <c r="H109" s="88"/>
      <c r="I109" s="88"/>
    </row>
    <row r="110" spans="1:9" x14ac:dyDescent="0.25">
      <c r="A110" s="243"/>
      <c r="B110" s="660"/>
      <c r="C110" s="262"/>
      <c r="D110" s="262"/>
      <c r="E110" s="636"/>
      <c r="G110" s="88"/>
      <c r="H110" s="88"/>
      <c r="I110" s="88"/>
    </row>
    <row r="111" spans="1:9" x14ac:dyDescent="0.25">
      <c r="A111" s="243"/>
      <c r="B111" s="660"/>
      <c r="C111" s="262"/>
      <c r="D111" s="262"/>
      <c r="E111" s="636"/>
      <c r="G111" s="88"/>
      <c r="H111" s="88"/>
      <c r="I111" s="88"/>
    </row>
    <row r="112" spans="1:9" ht="15.75" thickBot="1" x14ac:dyDescent="0.3">
      <c r="A112" s="244"/>
      <c r="B112" s="661"/>
      <c r="C112" s="264"/>
      <c r="D112" s="264"/>
      <c r="E112" s="637"/>
      <c r="G112" s="88"/>
      <c r="H112" s="88"/>
      <c r="I112" s="88"/>
    </row>
    <row r="113" spans="1:5" ht="15.75" thickBot="1" x14ac:dyDescent="0.3">
      <c r="A113" s="241" t="s">
        <v>93</v>
      </c>
      <c r="B113" s="254">
        <v>0</v>
      </c>
      <c r="C113" s="261" t="s">
        <v>125</v>
      </c>
      <c r="D113" s="261">
        <v>0</v>
      </c>
      <c r="E113" s="269">
        <v>1</v>
      </c>
    </row>
    <row r="114" spans="1:5" ht="30" x14ac:dyDescent="0.25">
      <c r="A114" s="242" t="s">
        <v>97</v>
      </c>
      <c r="B114" s="255">
        <v>1</v>
      </c>
      <c r="C114" s="265" t="s">
        <v>125</v>
      </c>
      <c r="D114" s="265"/>
      <c r="E114" s="270">
        <v>1</v>
      </c>
    </row>
    <row r="115" spans="1:5" x14ac:dyDescent="0.25">
      <c r="A115" s="245" t="s">
        <v>88</v>
      </c>
      <c r="B115" s="256">
        <f>AVERAGE(D115)</f>
        <v>5.97</v>
      </c>
      <c r="C115" s="266" t="s">
        <v>120</v>
      </c>
      <c r="D115" s="266">
        <v>5.97</v>
      </c>
      <c r="E115" s="271">
        <v>3</v>
      </c>
    </row>
    <row r="116" spans="1:5" ht="15.75" thickBot="1" x14ac:dyDescent="0.3">
      <c r="A116" s="246" t="s">
        <v>92</v>
      </c>
      <c r="B116" s="257">
        <v>0</v>
      </c>
      <c r="C116" s="267" t="s">
        <v>125</v>
      </c>
      <c r="D116" s="267">
        <v>0</v>
      </c>
      <c r="E116" s="272">
        <v>1</v>
      </c>
    </row>
    <row r="117" spans="1:5" x14ac:dyDescent="0.25">
      <c r="A117" s="656" t="s">
        <v>207</v>
      </c>
      <c r="B117" s="653">
        <f>AVERAGE(D117:D124)</f>
        <v>6.298571428571428</v>
      </c>
      <c r="C117" s="258" t="s">
        <v>123</v>
      </c>
      <c r="D117" s="258">
        <v>6.37</v>
      </c>
      <c r="E117" s="635">
        <v>3</v>
      </c>
    </row>
    <row r="118" spans="1:5" x14ac:dyDescent="0.25">
      <c r="A118" s="657"/>
      <c r="B118" s="654"/>
      <c r="C118" s="259" t="s">
        <v>196</v>
      </c>
      <c r="D118" s="259">
        <v>6.64</v>
      </c>
      <c r="E118" s="636"/>
    </row>
    <row r="119" spans="1:5" x14ac:dyDescent="0.25">
      <c r="A119" s="657"/>
      <c r="B119" s="654"/>
      <c r="C119" s="259" t="s">
        <v>116</v>
      </c>
      <c r="D119" s="259">
        <v>7.01</v>
      </c>
      <c r="E119" s="636"/>
    </row>
    <row r="120" spans="1:5" x14ac:dyDescent="0.25">
      <c r="A120" s="657"/>
      <c r="B120" s="654"/>
      <c r="C120" s="259" t="s">
        <v>187</v>
      </c>
      <c r="D120" s="259">
        <v>5.48</v>
      </c>
      <c r="E120" s="636"/>
    </row>
    <row r="121" spans="1:5" x14ac:dyDescent="0.25">
      <c r="A121" s="657"/>
      <c r="B121" s="654"/>
      <c r="C121" s="259" t="s">
        <v>191</v>
      </c>
      <c r="D121" s="259">
        <v>5.93</v>
      </c>
      <c r="E121" s="636"/>
    </row>
    <row r="122" spans="1:5" x14ac:dyDescent="0.25">
      <c r="A122" s="657"/>
      <c r="B122" s="654"/>
      <c r="C122" s="259" t="s">
        <v>120</v>
      </c>
      <c r="D122" s="259">
        <v>5.97</v>
      </c>
      <c r="E122" s="636"/>
    </row>
    <row r="123" spans="1:5" ht="30" x14ac:dyDescent="0.25">
      <c r="A123" s="657"/>
      <c r="B123" s="654"/>
      <c r="C123" s="259" t="s">
        <v>201</v>
      </c>
      <c r="D123" s="259">
        <v>6.69</v>
      </c>
      <c r="E123" s="636"/>
    </row>
    <row r="124" spans="1:5" ht="15.75" thickBot="1" x14ac:dyDescent="0.3">
      <c r="A124" s="658"/>
      <c r="B124" s="655"/>
      <c r="C124" s="260" t="s">
        <v>202</v>
      </c>
      <c r="D124" s="260"/>
      <c r="E124" s="637"/>
    </row>
    <row r="125" spans="1:5" ht="15.75" thickBot="1" x14ac:dyDescent="0.3">
      <c r="A125" s="241" t="s">
        <v>103</v>
      </c>
      <c r="B125" s="254">
        <v>0</v>
      </c>
      <c r="C125" s="261" t="s">
        <v>125</v>
      </c>
      <c r="D125" s="261">
        <v>0</v>
      </c>
      <c r="E125" s="269">
        <v>1</v>
      </c>
    </row>
    <row r="126" spans="1:5" ht="15.75" thickBot="1" x14ac:dyDescent="0.3">
      <c r="A126" s="241" t="s">
        <v>96</v>
      </c>
      <c r="B126" s="254">
        <f>AVERAGE(D126)</f>
        <v>4.8499999999999996</v>
      </c>
      <c r="C126" s="261" t="s">
        <v>119</v>
      </c>
      <c r="D126" s="261">
        <v>4.8499999999999996</v>
      </c>
      <c r="E126" s="269">
        <v>3</v>
      </c>
    </row>
    <row r="127" spans="1:5" x14ac:dyDescent="0.25">
      <c r="A127" s="641" t="s">
        <v>98</v>
      </c>
      <c r="B127" s="643">
        <f>AVERAGE(D127:D129)</f>
        <v>6.54</v>
      </c>
      <c r="C127" s="258" t="s">
        <v>194</v>
      </c>
      <c r="D127" s="258">
        <v>7.01</v>
      </c>
      <c r="E127" s="645">
        <v>3</v>
      </c>
    </row>
    <row r="128" spans="1:5" x14ac:dyDescent="0.25">
      <c r="A128" s="647"/>
      <c r="B128" s="648"/>
      <c r="C128" s="259" t="s">
        <v>195</v>
      </c>
      <c r="D128" s="259">
        <v>5.97</v>
      </c>
      <c r="E128" s="649"/>
    </row>
    <row r="129" spans="1:10" ht="15.75" thickBot="1" x14ac:dyDescent="0.3">
      <c r="A129" s="642"/>
      <c r="B129" s="644"/>
      <c r="C129" s="260" t="s">
        <v>196</v>
      </c>
      <c r="D129" s="260">
        <v>6.64</v>
      </c>
      <c r="E129" s="646"/>
    </row>
    <row r="130" spans="1:10" ht="15.75" thickBot="1" x14ac:dyDescent="0.3">
      <c r="A130" s="241" t="s">
        <v>99</v>
      </c>
      <c r="B130" s="254">
        <f>AVERAGE(D130)</f>
        <v>5.75</v>
      </c>
      <c r="C130" s="268" t="s">
        <v>121</v>
      </c>
      <c r="D130" s="268">
        <v>5.75</v>
      </c>
      <c r="E130" s="269">
        <v>3</v>
      </c>
    </row>
    <row r="131" spans="1:10" ht="15.75" thickBot="1" x14ac:dyDescent="0.3">
      <c r="A131" s="241" t="s">
        <v>100</v>
      </c>
      <c r="B131" s="254">
        <v>1</v>
      </c>
      <c r="C131" s="261" t="s">
        <v>125</v>
      </c>
      <c r="D131" s="261">
        <v>0</v>
      </c>
      <c r="E131" s="269">
        <v>1</v>
      </c>
    </row>
    <row r="132" spans="1:10" x14ac:dyDescent="0.25">
      <c r="A132" s="641" t="s">
        <v>101</v>
      </c>
      <c r="B132" s="643">
        <f>AVERAGE(D132:D133)</f>
        <v>5.8100000000000005</v>
      </c>
      <c r="C132" s="265" t="s">
        <v>192</v>
      </c>
      <c r="D132" s="265">
        <v>6.37</v>
      </c>
      <c r="E132" s="645">
        <v>3</v>
      </c>
    </row>
    <row r="133" spans="1:10" ht="15.75" thickBot="1" x14ac:dyDescent="0.3">
      <c r="A133" s="642"/>
      <c r="B133" s="644"/>
      <c r="C133" s="267" t="s">
        <v>193</v>
      </c>
      <c r="D133" s="267">
        <v>5.25</v>
      </c>
      <c r="E133" s="646"/>
    </row>
    <row r="134" spans="1:10" ht="15.75" thickBot="1" x14ac:dyDescent="0.3">
      <c r="A134" s="241" t="s">
        <v>102</v>
      </c>
      <c r="B134" s="254">
        <v>0</v>
      </c>
      <c r="C134" s="261" t="s">
        <v>125</v>
      </c>
      <c r="D134" s="261">
        <v>0</v>
      </c>
      <c r="E134" s="269">
        <v>1</v>
      </c>
    </row>
    <row r="135" spans="1:10" ht="15.75" thickBot="1" x14ac:dyDescent="0.3">
      <c r="A135" s="241" t="s">
        <v>104</v>
      </c>
      <c r="B135" s="254">
        <v>0</v>
      </c>
      <c r="C135" s="261" t="s">
        <v>125</v>
      </c>
      <c r="D135" s="261">
        <v>0</v>
      </c>
      <c r="E135" s="269">
        <v>1</v>
      </c>
    </row>
    <row r="137" spans="1:10" x14ac:dyDescent="0.25">
      <c r="A137" s="663" t="s">
        <v>13</v>
      </c>
      <c r="B137" s="663"/>
      <c r="C137" s="663"/>
      <c r="D137" s="663"/>
      <c r="E137" s="663"/>
      <c r="F137" s="663"/>
      <c r="G137" s="663"/>
      <c r="H137" s="663"/>
      <c r="I137" s="663"/>
      <c r="J137" s="663"/>
    </row>
    <row r="138" spans="1:10" ht="31.5" customHeight="1" x14ac:dyDescent="0.25">
      <c r="A138" s="668" t="s">
        <v>140</v>
      </c>
      <c r="B138" s="668"/>
      <c r="C138" s="668"/>
      <c r="D138" s="668"/>
      <c r="E138" s="668"/>
      <c r="F138" s="668"/>
      <c r="G138" s="668"/>
      <c r="H138" s="668"/>
      <c r="I138" s="668"/>
      <c r="J138" s="668"/>
    </row>
    <row r="140" spans="1:10" ht="45" x14ac:dyDescent="0.25">
      <c r="A140" s="91" t="s">
        <v>86</v>
      </c>
      <c r="B140" s="91" t="s">
        <v>127</v>
      </c>
      <c r="C140" s="91" t="s">
        <v>107</v>
      </c>
      <c r="D140" s="247"/>
      <c r="H140" s="80" t="s">
        <v>208</v>
      </c>
      <c r="I140" s="81" t="s">
        <v>107</v>
      </c>
      <c r="J140" s="80" t="s">
        <v>106</v>
      </c>
    </row>
    <row r="141" spans="1:10" x14ac:dyDescent="0.25">
      <c r="A141" s="75" t="s">
        <v>87</v>
      </c>
      <c r="B141" s="253">
        <v>0</v>
      </c>
      <c r="C141" s="82">
        <v>1</v>
      </c>
      <c r="D141" s="88"/>
      <c r="H141" s="250">
        <v>0</v>
      </c>
      <c r="I141" s="83">
        <v>1</v>
      </c>
      <c r="J141" s="83" t="s">
        <v>108</v>
      </c>
    </row>
    <row r="142" spans="1:10" x14ac:dyDescent="0.25">
      <c r="A142" s="75" t="s">
        <v>89</v>
      </c>
      <c r="B142" s="253">
        <v>0</v>
      </c>
      <c r="C142" s="82">
        <v>1</v>
      </c>
      <c r="D142" s="88"/>
      <c r="H142" s="251" t="s">
        <v>209</v>
      </c>
      <c r="I142" s="84">
        <v>2</v>
      </c>
      <c r="J142" s="84" t="s">
        <v>109</v>
      </c>
    </row>
    <row r="143" spans="1:10" x14ac:dyDescent="0.25">
      <c r="A143" s="75" t="s">
        <v>90</v>
      </c>
      <c r="B143" s="253">
        <v>0</v>
      </c>
      <c r="C143" s="82">
        <v>1</v>
      </c>
      <c r="D143" s="88"/>
      <c r="H143" s="252" t="s">
        <v>210</v>
      </c>
      <c r="I143" s="85">
        <v>3</v>
      </c>
      <c r="J143" s="85" t="s">
        <v>110</v>
      </c>
    </row>
    <row r="144" spans="1:10" x14ac:dyDescent="0.25">
      <c r="A144" s="75" t="s">
        <v>91</v>
      </c>
      <c r="B144" s="253">
        <v>0</v>
      </c>
      <c r="C144" s="82">
        <v>1</v>
      </c>
      <c r="D144" s="88"/>
      <c r="H144" s="89" t="s">
        <v>211</v>
      </c>
      <c r="I144" s="86">
        <v>4</v>
      </c>
      <c r="J144" s="86" t="s">
        <v>111</v>
      </c>
    </row>
    <row r="145" spans="1:4" x14ac:dyDescent="0.25">
      <c r="A145" s="75" t="s">
        <v>93</v>
      </c>
      <c r="B145" s="253">
        <v>0</v>
      </c>
      <c r="C145" s="82">
        <v>1</v>
      </c>
      <c r="D145" s="88"/>
    </row>
    <row r="146" spans="1:4" ht="30" x14ac:dyDescent="0.25">
      <c r="A146" s="79" t="s">
        <v>97</v>
      </c>
      <c r="B146" s="248">
        <v>1</v>
      </c>
      <c r="C146" s="82">
        <v>4</v>
      </c>
      <c r="D146" s="239"/>
    </row>
    <row r="147" spans="1:4" x14ac:dyDescent="0.25">
      <c r="A147" s="79" t="s">
        <v>88</v>
      </c>
      <c r="B147" s="249">
        <v>0.17199999999999999</v>
      </c>
      <c r="C147" s="82">
        <v>3</v>
      </c>
      <c r="D147" s="239"/>
    </row>
    <row r="148" spans="1:4" x14ac:dyDescent="0.25">
      <c r="A148" s="79" t="s">
        <v>92</v>
      </c>
      <c r="B148" s="249">
        <v>2E-3</v>
      </c>
      <c r="C148" s="82">
        <v>2</v>
      </c>
      <c r="D148" s="239"/>
    </row>
    <row r="149" spans="1:4" x14ac:dyDescent="0.25">
      <c r="A149" s="75" t="s">
        <v>95</v>
      </c>
      <c r="B149" s="253">
        <v>0</v>
      </c>
      <c r="C149" s="82">
        <v>1</v>
      </c>
      <c r="D149" s="88"/>
    </row>
    <row r="150" spans="1:4" x14ac:dyDescent="0.25">
      <c r="A150" s="75" t="s">
        <v>103</v>
      </c>
      <c r="B150" s="253">
        <v>0</v>
      </c>
      <c r="C150" s="82">
        <v>1</v>
      </c>
      <c r="D150" s="88"/>
    </row>
    <row r="151" spans="1:4" x14ac:dyDescent="0.25">
      <c r="A151" s="75" t="s">
        <v>94</v>
      </c>
      <c r="B151" s="253">
        <v>0</v>
      </c>
      <c r="C151" s="82">
        <v>1</v>
      </c>
      <c r="D151" s="88"/>
    </row>
    <row r="152" spans="1:4" x14ac:dyDescent="0.25">
      <c r="A152" s="75" t="s">
        <v>96</v>
      </c>
      <c r="B152" s="253">
        <v>0</v>
      </c>
      <c r="C152" s="82">
        <v>1</v>
      </c>
      <c r="D152" s="88"/>
    </row>
    <row r="153" spans="1:4" x14ac:dyDescent="0.25">
      <c r="A153" s="75" t="s">
        <v>98</v>
      </c>
      <c r="B153" s="253">
        <v>0</v>
      </c>
      <c r="C153" s="82">
        <v>1</v>
      </c>
      <c r="D153" s="88"/>
    </row>
    <row r="154" spans="1:4" x14ac:dyDescent="0.25">
      <c r="A154" s="75" t="s">
        <v>99</v>
      </c>
      <c r="B154" s="253">
        <v>0</v>
      </c>
      <c r="C154" s="82">
        <v>1</v>
      </c>
      <c r="D154" s="88"/>
    </row>
    <row r="155" spans="1:4" x14ac:dyDescent="0.25">
      <c r="A155" s="75" t="s">
        <v>100</v>
      </c>
      <c r="B155" s="253">
        <v>0</v>
      </c>
      <c r="C155" s="82">
        <v>1</v>
      </c>
      <c r="D155" s="88"/>
    </row>
    <row r="156" spans="1:4" x14ac:dyDescent="0.25">
      <c r="A156" s="75" t="s">
        <v>101</v>
      </c>
      <c r="B156" s="253">
        <v>0</v>
      </c>
      <c r="C156" s="82">
        <v>1</v>
      </c>
      <c r="D156" s="88"/>
    </row>
    <row r="157" spans="1:4" x14ac:dyDescent="0.25">
      <c r="A157" s="75" t="s">
        <v>102</v>
      </c>
      <c r="B157" s="253">
        <v>0</v>
      </c>
      <c r="C157" s="82">
        <v>1</v>
      </c>
      <c r="D157" s="88"/>
    </row>
    <row r="158" spans="1:4" x14ac:dyDescent="0.25">
      <c r="A158" s="75" t="s">
        <v>104</v>
      </c>
      <c r="B158" s="253">
        <v>0</v>
      </c>
      <c r="C158" s="82">
        <v>1</v>
      </c>
      <c r="D158" s="88"/>
    </row>
  </sheetData>
  <mergeCells count="36">
    <mergeCell ref="A94:I94"/>
    <mergeCell ref="A137:J137"/>
    <mergeCell ref="A138:J138"/>
    <mergeCell ref="A30:I30"/>
    <mergeCell ref="A51:I51"/>
    <mergeCell ref="A52:I52"/>
    <mergeCell ref="A72:I72"/>
    <mergeCell ref="A73:I73"/>
    <mergeCell ref="B96:B98"/>
    <mergeCell ref="E96:E98"/>
    <mergeCell ref="A96:A98"/>
    <mergeCell ref="B99:B101"/>
    <mergeCell ref="A99:A101"/>
    <mergeCell ref="G96:G98"/>
    <mergeCell ref="H96:H98"/>
    <mergeCell ref="I96:I98"/>
    <mergeCell ref="A5:H5"/>
    <mergeCell ref="A7:H7"/>
    <mergeCell ref="A29:H29"/>
    <mergeCell ref="A8:H8"/>
    <mergeCell ref="A93:I93"/>
    <mergeCell ref="E103:E112"/>
    <mergeCell ref="G99:G101"/>
    <mergeCell ref="H99:H101"/>
    <mergeCell ref="I99:I101"/>
    <mergeCell ref="A132:A133"/>
    <mergeCell ref="B132:B133"/>
    <mergeCell ref="E132:E133"/>
    <mergeCell ref="A127:A129"/>
    <mergeCell ref="B127:B129"/>
    <mergeCell ref="E127:E129"/>
    <mergeCell ref="E99:E101"/>
    <mergeCell ref="B117:B124"/>
    <mergeCell ref="A117:A124"/>
    <mergeCell ref="E117:E124"/>
    <mergeCell ref="B103:B112"/>
  </mergeCells>
  <pageMargins left="0.7" right="0.7" top="0.75" bottom="0.75" header="0.3" footer="0.3"/>
  <pageSetup orientation="portrait"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
  <sheetViews>
    <sheetView workbookViewId="0"/>
  </sheetViews>
  <sheetFormatPr baseColWidth="10" defaultRowHeight="15" x14ac:dyDescent="0.25"/>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Resumen</vt:lpstr>
      <vt:lpstr>OPERADOR</vt:lpstr>
      <vt:lpstr>Bancredit</vt:lpstr>
      <vt:lpstr>Criterios de Ponderación</vt:lpstr>
      <vt:lpstr>Hoja2</vt:lpstr>
      <vt:lpstr>Bancredit!Área_de_impresión</vt:lpstr>
      <vt:lpstr>OPERADOR!Área_de_impresión</vt:lpstr>
      <vt:lpstr>Bancredit!Títulos_a_imprimir</vt:lpstr>
      <vt:lpstr>OPERADOR!Títulos_a_imprimir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JAM</dc:creator>
  <cp:lastModifiedBy>Alejandro Chen</cp:lastModifiedBy>
  <cp:lastPrinted>2020-03-03T14:12:18Z</cp:lastPrinted>
  <dcterms:created xsi:type="dcterms:W3CDTF">2018-01-09T17:38:45Z</dcterms:created>
  <dcterms:modified xsi:type="dcterms:W3CDTF">2023-04-28T14:32:33Z</dcterms:modified>
</cp:coreProperties>
</file>