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codeName="ThisWorkbook" defaultThemeVersion="124226"/>
  <mc:AlternateContent xmlns:mc="http://schemas.openxmlformats.org/markup-compatibility/2006">
    <mc:Choice Requires="x15">
      <x15ac:absPath xmlns:x15ac="http://schemas.microsoft.com/office/spreadsheetml/2010/11/ac" url="C:\Users\ADRIANO\Dropbox\00 Mis Documentos\AAM Consultores\02 Consultoria\19 DGRV\WPR\Anexos\"/>
    </mc:Choice>
  </mc:AlternateContent>
  <xr:revisionPtr revIDLastSave="0" documentId="13_ncr:1_{92577E11-8290-4E52-BBDC-70AC24ED9CD2}" xr6:coauthVersionLast="45" xr6:coauthVersionMax="45" xr10:uidLastSave="{00000000-0000-0000-0000-000000000000}"/>
  <workbookProtection workbookAlgorithmName="SHA-512" workbookHashValue="EURyjoPxeSx/k9GyNXRFhYRWb3NcpjZfUcYjE/R8k/qcFflit5/rL4sCAzslZl/wZe//Jro7RXprK/syuytO/Q==" workbookSaltValue="Oink7ZHZZoBj7bPVhDPDtw==" workbookSpinCount="100000" lockStructure="1"/>
  <bookViews>
    <workbookView xWindow="-120" yWindow="-120" windowWidth="20730" windowHeight="11160" xr2:uid="{00000000-000D-0000-FFFF-FFFF00000000}"/>
  </bookViews>
  <sheets>
    <sheet name="Matriz de Riesgo" sheetId="11" r:id="rId1"/>
    <sheet name="Mapa Riesgo" sheetId="12" r:id="rId2"/>
  </sheets>
  <definedNames>
    <definedName name="_xlnm._FilterDatabase" localSheetId="0" hidden="1">'Matriz de Riesgo'!$A$6:$Y$139</definedName>
    <definedName name="_xlnm.Print_Area" localSheetId="1">'Mapa Riesgo'!$A$1:$O$15</definedName>
    <definedName name="_xlnm.Print_Titles" localSheetId="0">'Matriz de Riesgo'!$2:$5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139" i="11" l="1"/>
  <c r="V139" i="11" s="1"/>
  <c r="U138" i="11"/>
  <c r="V138" i="11" s="1"/>
  <c r="W138" i="11" s="1"/>
  <c r="U137" i="11"/>
  <c r="V137" i="11" s="1"/>
  <c r="W137" i="11" s="1"/>
  <c r="U136" i="11"/>
  <c r="V136" i="11" s="1"/>
  <c r="W136" i="11" s="1"/>
  <c r="U135" i="11"/>
  <c r="V135" i="11" s="1"/>
  <c r="W135" i="11" s="1"/>
  <c r="U134" i="11"/>
  <c r="V134" i="11" s="1"/>
  <c r="W134" i="11" s="1"/>
  <c r="U133" i="11"/>
  <c r="V133" i="11" s="1"/>
  <c r="W133" i="11" s="1"/>
  <c r="U132" i="11"/>
  <c r="V132" i="11" s="1"/>
  <c r="U131" i="11"/>
  <c r="V131" i="11" s="1"/>
  <c r="U130" i="11"/>
  <c r="V130" i="11" s="1"/>
  <c r="W130" i="11" s="1"/>
  <c r="U129" i="11"/>
  <c r="V129" i="11" s="1"/>
  <c r="W129" i="11" s="1"/>
  <c r="U128" i="11"/>
  <c r="V128" i="11" s="1"/>
  <c r="W128" i="11" s="1"/>
  <c r="U127" i="11"/>
  <c r="V127" i="11" s="1"/>
  <c r="W127" i="11" s="1"/>
  <c r="U126" i="11"/>
  <c r="V126" i="11" s="1"/>
  <c r="W126" i="11" s="1"/>
  <c r="U125" i="11"/>
  <c r="V125" i="11" s="1"/>
  <c r="W125" i="11" s="1"/>
  <c r="U124" i="11"/>
  <c r="V124" i="11" s="1"/>
  <c r="U123" i="11"/>
  <c r="V123" i="11" s="1"/>
  <c r="U122" i="11"/>
  <c r="V122" i="11" s="1"/>
  <c r="W122" i="11" s="1"/>
  <c r="U121" i="11"/>
  <c r="V121" i="11" s="1"/>
  <c r="W121" i="11" s="1"/>
  <c r="U120" i="11"/>
  <c r="V120" i="11" s="1"/>
  <c r="W120" i="11" s="1"/>
  <c r="U119" i="11"/>
  <c r="V119" i="11" s="1"/>
  <c r="W119" i="11" s="1"/>
  <c r="U118" i="11"/>
  <c r="V118" i="11" s="1"/>
  <c r="W118" i="11" s="1"/>
  <c r="U117" i="11"/>
  <c r="V117" i="11" s="1"/>
  <c r="W117" i="11" s="1"/>
  <c r="U116" i="11"/>
  <c r="V116" i="11" s="1"/>
  <c r="U115" i="11"/>
  <c r="V115" i="11" s="1"/>
  <c r="U114" i="11"/>
  <c r="V114" i="11" s="1"/>
  <c r="W114" i="11" s="1"/>
  <c r="U113" i="11"/>
  <c r="V113" i="11" s="1"/>
  <c r="W113" i="11" s="1"/>
  <c r="U112" i="11"/>
  <c r="V112" i="11" s="1"/>
  <c r="W112" i="11" s="1"/>
  <c r="U111" i="11"/>
  <c r="V111" i="11" s="1"/>
  <c r="W111" i="11" s="1"/>
  <c r="U110" i="11"/>
  <c r="V110" i="11" s="1"/>
  <c r="W110" i="11" s="1"/>
  <c r="U109" i="11"/>
  <c r="V109" i="11" s="1"/>
  <c r="W109" i="11" s="1"/>
  <c r="U108" i="11"/>
  <c r="V108" i="11" s="1"/>
  <c r="U107" i="11"/>
  <c r="V107" i="11" s="1"/>
  <c r="U106" i="11"/>
  <c r="V106" i="11" s="1"/>
  <c r="W106" i="11" s="1"/>
  <c r="U105" i="11"/>
  <c r="V105" i="11" s="1"/>
  <c r="W105" i="11" s="1"/>
  <c r="U104" i="11"/>
  <c r="V104" i="11" s="1"/>
  <c r="W104" i="11" s="1"/>
  <c r="U103" i="11"/>
  <c r="V103" i="11" s="1"/>
  <c r="W103" i="11" s="1"/>
  <c r="U102" i="11"/>
  <c r="V102" i="11" s="1"/>
  <c r="W102" i="11" s="1"/>
  <c r="U101" i="11"/>
  <c r="V101" i="11" s="1"/>
  <c r="W101" i="11" s="1"/>
  <c r="U100" i="11"/>
  <c r="V100" i="11" s="1"/>
  <c r="U99" i="11"/>
  <c r="V99" i="11" s="1"/>
  <c r="U98" i="11"/>
  <c r="V98" i="11" s="1"/>
  <c r="W98" i="11" s="1"/>
  <c r="U97" i="11"/>
  <c r="V97" i="11" s="1"/>
  <c r="W97" i="11" s="1"/>
  <c r="U96" i="11"/>
  <c r="V96" i="11" s="1"/>
  <c r="W96" i="11" s="1"/>
  <c r="U95" i="11"/>
  <c r="V95" i="11" s="1"/>
  <c r="W95" i="11" s="1"/>
  <c r="U94" i="11"/>
  <c r="V94" i="11" s="1"/>
  <c r="W94" i="11" s="1"/>
  <c r="U93" i="11"/>
  <c r="V93" i="11" s="1"/>
  <c r="W93" i="11" s="1"/>
  <c r="U92" i="11"/>
  <c r="V92" i="11" s="1"/>
  <c r="U91" i="11"/>
  <c r="V91" i="11" s="1"/>
  <c r="W91" i="11" s="1"/>
  <c r="U90" i="11"/>
  <c r="V90" i="11" s="1"/>
  <c r="W90" i="11" s="1"/>
  <c r="U89" i="11"/>
  <c r="V89" i="11" s="1"/>
  <c r="W89" i="11" s="1"/>
  <c r="U88" i="11"/>
  <c r="V88" i="11" s="1"/>
  <c r="W88" i="11" s="1"/>
  <c r="U87" i="11"/>
  <c r="V87" i="11" s="1"/>
  <c r="W87" i="11" s="1"/>
  <c r="U86" i="11"/>
  <c r="V86" i="11" s="1"/>
  <c r="W86" i="11" s="1"/>
  <c r="U85" i="11"/>
  <c r="V85" i="11" s="1"/>
  <c r="W85" i="11" s="1"/>
  <c r="U84" i="11"/>
  <c r="V84" i="11" s="1"/>
  <c r="U83" i="11"/>
  <c r="V83" i="11" s="1"/>
  <c r="W83" i="11" s="1"/>
  <c r="U82" i="11"/>
  <c r="V82" i="11" s="1"/>
  <c r="W82" i="11" s="1"/>
  <c r="U81" i="11"/>
  <c r="V81" i="11" s="1"/>
  <c r="W81" i="11" s="1"/>
  <c r="U80" i="11"/>
  <c r="V80" i="11" s="1"/>
  <c r="W80" i="11" s="1"/>
  <c r="U79" i="11"/>
  <c r="V79" i="11" s="1"/>
  <c r="W79" i="11" s="1"/>
  <c r="U78" i="11"/>
  <c r="V78" i="11" s="1"/>
  <c r="W78" i="11" s="1"/>
  <c r="U77" i="11"/>
  <c r="V77" i="11" s="1"/>
  <c r="W77" i="11" s="1"/>
  <c r="U76" i="11"/>
  <c r="V76" i="11" s="1"/>
  <c r="U75" i="11"/>
  <c r="V75" i="11" s="1"/>
  <c r="W75" i="11" s="1"/>
  <c r="U74" i="11"/>
  <c r="V74" i="11" s="1"/>
  <c r="W74" i="11" s="1"/>
  <c r="U73" i="11"/>
  <c r="V73" i="11" s="1"/>
  <c r="W73" i="11" s="1"/>
  <c r="U72" i="11"/>
  <c r="V72" i="11" s="1"/>
  <c r="W72" i="11" s="1"/>
  <c r="U71" i="11"/>
  <c r="V71" i="11" s="1"/>
  <c r="W71" i="11" s="1"/>
  <c r="U70" i="11"/>
  <c r="V70" i="11" s="1"/>
  <c r="W70" i="11" s="1"/>
  <c r="U69" i="11"/>
  <c r="V69" i="11" s="1"/>
  <c r="W69" i="11" s="1"/>
  <c r="U68" i="11"/>
  <c r="V68" i="11" s="1"/>
  <c r="U67" i="11"/>
  <c r="V67" i="11" s="1"/>
  <c r="W67" i="11" s="1"/>
  <c r="U66" i="11"/>
  <c r="V66" i="11" s="1"/>
  <c r="W66" i="11" s="1"/>
  <c r="U65" i="11"/>
  <c r="V65" i="11" s="1"/>
  <c r="W65" i="11" s="1"/>
  <c r="U64" i="11"/>
  <c r="V64" i="11" s="1"/>
  <c r="W64" i="11" s="1"/>
  <c r="U63" i="11"/>
  <c r="V63" i="11" s="1"/>
  <c r="W63" i="11" s="1"/>
  <c r="U62" i="11"/>
  <c r="V62" i="11" s="1"/>
  <c r="W62" i="11" s="1"/>
  <c r="U61" i="11"/>
  <c r="V61" i="11" s="1"/>
  <c r="W61" i="11" s="1"/>
  <c r="U60" i="11"/>
  <c r="V60" i="11" s="1"/>
  <c r="U59" i="11"/>
  <c r="V59" i="11" s="1"/>
  <c r="W59" i="11" s="1"/>
  <c r="U58" i="11"/>
  <c r="V58" i="11" s="1"/>
  <c r="W58" i="11" s="1"/>
  <c r="U57" i="11"/>
  <c r="V57" i="11" s="1"/>
  <c r="W57" i="11" s="1"/>
  <c r="U56" i="11"/>
  <c r="V56" i="11" s="1"/>
  <c r="W56" i="11" s="1"/>
  <c r="U55" i="11"/>
  <c r="V55" i="11" s="1"/>
  <c r="W55" i="11" s="1"/>
  <c r="U54" i="11"/>
  <c r="V54" i="11" s="1"/>
  <c r="W54" i="11" s="1"/>
  <c r="U53" i="11"/>
  <c r="V53" i="11" s="1"/>
  <c r="W53" i="11" s="1"/>
  <c r="U52" i="11"/>
  <c r="V52" i="11" s="1"/>
  <c r="U51" i="11"/>
  <c r="V51" i="11" s="1"/>
  <c r="W51" i="11" s="1"/>
  <c r="U50" i="11"/>
  <c r="V50" i="11" s="1"/>
  <c r="W50" i="11" s="1"/>
  <c r="U49" i="11"/>
  <c r="V49" i="11" s="1"/>
  <c r="W49" i="11" s="1"/>
  <c r="U48" i="11"/>
  <c r="V48" i="11" s="1"/>
  <c r="W48" i="11" s="1"/>
  <c r="U47" i="11"/>
  <c r="V47" i="11" s="1"/>
  <c r="W47" i="11" s="1"/>
  <c r="U46" i="11"/>
  <c r="V46" i="11" s="1"/>
  <c r="W46" i="11" s="1"/>
  <c r="U45" i="11"/>
  <c r="V45" i="11" s="1"/>
  <c r="W45" i="11" s="1"/>
  <c r="U44" i="11"/>
  <c r="V44" i="11" s="1"/>
  <c r="U43" i="11"/>
  <c r="V43" i="11" s="1"/>
  <c r="W43" i="11" s="1"/>
  <c r="U42" i="11"/>
  <c r="V42" i="11" s="1"/>
  <c r="W42" i="11" s="1"/>
  <c r="U41" i="11"/>
  <c r="V41" i="11" s="1"/>
  <c r="W41" i="11" s="1"/>
  <c r="U40" i="11"/>
  <c r="V40" i="11" s="1"/>
  <c r="W40" i="11" s="1"/>
  <c r="U39" i="11"/>
  <c r="V39" i="11" s="1"/>
  <c r="W39" i="11" s="1"/>
  <c r="U38" i="11"/>
  <c r="V38" i="11" s="1"/>
  <c r="W38" i="11" s="1"/>
  <c r="U37" i="11"/>
  <c r="V37" i="11" s="1"/>
  <c r="W37" i="11" s="1"/>
  <c r="U36" i="11"/>
  <c r="V36" i="11" s="1"/>
  <c r="U35" i="11"/>
  <c r="V35" i="11" s="1"/>
  <c r="W35" i="11" s="1"/>
  <c r="U34" i="11"/>
  <c r="V34" i="11" s="1"/>
  <c r="W34" i="11" s="1"/>
  <c r="U33" i="11"/>
  <c r="V33" i="11" s="1"/>
  <c r="W33" i="11" s="1"/>
  <c r="U32" i="11"/>
  <c r="V32" i="11" s="1"/>
  <c r="W32" i="11" s="1"/>
  <c r="U31" i="11"/>
  <c r="V31" i="11" s="1"/>
  <c r="W31" i="11" s="1"/>
  <c r="U30" i="11"/>
  <c r="V30" i="11" s="1"/>
  <c r="U29" i="11"/>
  <c r="V29" i="11" s="1"/>
  <c r="W29" i="11" s="1"/>
  <c r="U28" i="11"/>
  <c r="V28" i="11" s="1"/>
  <c r="W28" i="11" s="1"/>
  <c r="U27" i="11"/>
  <c r="V27" i="11" s="1"/>
  <c r="W27" i="11" s="1"/>
  <c r="U26" i="11"/>
  <c r="V26" i="11" s="1"/>
  <c r="W26" i="11" s="1"/>
  <c r="U25" i="11"/>
  <c r="V25" i="11" s="1"/>
  <c r="W25" i="11" s="1"/>
  <c r="U24" i="11"/>
  <c r="V24" i="11" s="1"/>
  <c r="W24" i="11" s="1"/>
  <c r="U23" i="11"/>
  <c r="V23" i="11" s="1"/>
  <c r="W23" i="11" s="1"/>
  <c r="U22" i="11"/>
  <c r="V22" i="11" s="1"/>
  <c r="U21" i="11"/>
  <c r="V21" i="11" s="1"/>
  <c r="W21" i="11" s="1"/>
  <c r="U20" i="11"/>
  <c r="V20" i="11" s="1"/>
  <c r="W20" i="11" s="1"/>
  <c r="U19" i="11"/>
  <c r="V19" i="11" s="1"/>
  <c r="W19" i="11" s="1"/>
  <c r="U18" i="11"/>
  <c r="V18" i="11" s="1"/>
  <c r="W18" i="11" s="1"/>
  <c r="U17" i="11"/>
  <c r="V17" i="11" s="1"/>
  <c r="W17" i="11" s="1"/>
  <c r="U16" i="11"/>
  <c r="V16" i="11" s="1"/>
  <c r="U15" i="11"/>
  <c r="V15" i="11" s="1"/>
  <c r="W15" i="11" s="1"/>
  <c r="U14" i="11"/>
  <c r="V14" i="11" s="1"/>
  <c r="W14" i="11" s="1"/>
  <c r="U13" i="11"/>
  <c r="V13" i="11" s="1"/>
  <c r="W13" i="11" s="1"/>
  <c r="U12" i="11"/>
  <c r="V12" i="11" s="1"/>
  <c r="W12" i="11" s="1"/>
  <c r="U11" i="11"/>
  <c r="V11" i="11" s="1"/>
  <c r="W11" i="11" s="1"/>
  <c r="U10" i="11"/>
  <c r="V10" i="11" s="1"/>
  <c r="W10" i="11" s="1"/>
  <c r="U9" i="11"/>
  <c r="V9" i="11" s="1"/>
  <c r="U8" i="11"/>
  <c r="V8" i="11" s="1"/>
  <c r="S139" i="11"/>
  <c r="S138" i="11"/>
  <c r="S137" i="11"/>
  <c r="S136" i="11"/>
  <c r="S135" i="11"/>
  <c r="S134" i="11"/>
  <c r="S133" i="11"/>
  <c r="S132" i="11"/>
  <c r="S131" i="11"/>
  <c r="S130" i="11"/>
  <c r="S129" i="11"/>
  <c r="S128" i="11"/>
  <c r="S127" i="11"/>
  <c r="S126" i="11"/>
  <c r="S125" i="11"/>
  <c r="S124" i="11"/>
  <c r="S123" i="11"/>
  <c r="S122" i="11"/>
  <c r="S121" i="11"/>
  <c r="S120" i="11"/>
  <c r="S119" i="11"/>
  <c r="S118" i="11"/>
  <c r="S117" i="11"/>
  <c r="S116" i="11"/>
  <c r="S115" i="11"/>
  <c r="S114" i="11"/>
  <c r="S113" i="11"/>
  <c r="S112" i="11"/>
  <c r="S111" i="11"/>
  <c r="S110" i="11"/>
  <c r="S109" i="11"/>
  <c r="S108" i="11"/>
  <c r="S107" i="11"/>
  <c r="S106" i="11"/>
  <c r="S105" i="11"/>
  <c r="S104" i="11"/>
  <c r="S103" i="11"/>
  <c r="S102" i="11"/>
  <c r="S101" i="11"/>
  <c r="S100" i="11"/>
  <c r="S99" i="11"/>
  <c r="S98" i="11"/>
  <c r="S97" i="11"/>
  <c r="S96" i="11"/>
  <c r="S95" i="11"/>
  <c r="S94" i="11"/>
  <c r="S93" i="11"/>
  <c r="S92" i="11"/>
  <c r="S91" i="11"/>
  <c r="S90" i="11"/>
  <c r="S89" i="11"/>
  <c r="S88" i="11"/>
  <c r="S87" i="11"/>
  <c r="S86" i="11"/>
  <c r="S85" i="11"/>
  <c r="S84" i="11"/>
  <c r="S83" i="11"/>
  <c r="S82" i="11"/>
  <c r="S81" i="11"/>
  <c r="S80" i="11"/>
  <c r="S79" i="11"/>
  <c r="S78" i="11"/>
  <c r="S77" i="11"/>
  <c r="S76" i="11"/>
  <c r="S75" i="11"/>
  <c r="S74" i="11"/>
  <c r="S73" i="11"/>
  <c r="S72" i="11"/>
  <c r="S71" i="11"/>
  <c r="S70" i="11"/>
  <c r="S69" i="11"/>
  <c r="S68" i="11"/>
  <c r="S67" i="11"/>
  <c r="S66" i="11"/>
  <c r="S65" i="11"/>
  <c r="S64" i="11"/>
  <c r="S63" i="11"/>
  <c r="S62" i="11"/>
  <c r="S61" i="11"/>
  <c r="S60" i="11"/>
  <c r="S59" i="11"/>
  <c r="S58" i="11"/>
  <c r="S57" i="11"/>
  <c r="S56" i="11"/>
  <c r="S55" i="11"/>
  <c r="S54" i="11"/>
  <c r="S53" i="11"/>
  <c r="S52" i="11"/>
  <c r="S51" i="11"/>
  <c r="S50" i="11"/>
  <c r="S49" i="11"/>
  <c r="S48" i="11"/>
  <c r="S47" i="11"/>
  <c r="S46" i="11"/>
  <c r="S45" i="11"/>
  <c r="S44" i="11"/>
  <c r="S43" i="11"/>
  <c r="S42" i="11"/>
  <c r="S41" i="11"/>
  <c r="S40" i="11"/>
  <c r="S39" i="11"/>
  <c r="S38" i="11"/>
  <c r="S37" i="11"/>
  <c r="S36" i="11"/>
  <c r="S35" i="11"/>
  <c r="S34" i="11"/>
  <c r="S33" i="11"/>
  <c r="S32" i="11"/>
  <c r="S31" i="11"/>
  <c r="S30" i="11"/>
  <c r="S29" i="11"/>
  <c r="S28" i="11"/>
  <c r="S27" i="11"/>
  <c r="S26" i="11"/>
  <c r="S25" i="11"/>
  <c r="S24" i="11"/>
  <c r="S23" i="11"/>
  <c r="S22" i="11"/>
  <c r="S21" i="11"/>
  <c r="S20" i="11"/>
  <c r="S19" i="11"/>
  <c r="S18" i="11"/>
  <c r="S17" i="11"/>
  <c r="S16" i="11"/>
  <c r="S15" i="11"/>
  <c r="S14" i="11"/>
  <c r="S13" i="11"/>
  <c r="S12" i="11"/>
  <c r="S11" i="11"/>
  <c r="S10" i="11"/>
  <c r="S9" i="11"/>
  <c r="S8" i="11"/>
  <c r="S7" i="11"/>
  <c r="Q139" i="11"/>
  <c r="Q138" i="11"/>
  <c r="Q137" i="11"/>
  <c r="Q136" i="11"/>
  <c r="Q135" i="11"/>
  <c r="Q134" i="11"/>
  <c r="Q133" i="11"/>
  <c r="Q132" i="11"/>
  <c r="Q131" i="11"/>
  <c r="Q130" i="11"/>
  <c r="Q129" i="11"/>
  <c r="Q128" i="11"/>
  <c r="Q127" i="11"/>
  <c r="Q126" i="11"/>
  <c r="Q125" i="11"/>
  <c r="Q124" i="11"/>
  <c r="Q123" i="11"/>
  <c r="Q122" i="11"/>
  <c r="Q121" i="11"/>
  <c r="Q120" i="11"/>
  <c r="Q119" i="11"/>
  <c r="Q118" i="11"/>
  <c r="Q117" i="11"/>
  <c r="Q116" i="11"/>
  <c r="Q115" i="11"/>
  <c r="Q114" i="11"/>
  <c r="Q113" i="11"/>
  <c r="Q112" i="11"/>
  <c r="Q111" i="11"/>
  <c r="Q110" i="11"/>
  <c r="Q109" i="11"/>
  <c r="Q108" i="11"/>
  <c r="Q107" i="11"/>
  <c r="Q106" i="11"/>
  <c r="Q105" i="11"/>
  <c r="Q104" i="11"/>
  <c r="Q103" i="11"/>
  <c r="Q102" i="11"/>
  <c r="Q101" i="11"/>
  <c r="Q100" i="11"/>
  <c r="Q99" i="11"/>
  <c r="Q98" i="11"/>
  <c r="Q97" i="11"/>
  <c r="Q96" i="11"/>
  <c r="Q95" i="11"/>
  <c r="Q94" i="11"/>
  <c r="Q93" i="11"/>
  <c r="Q92" i="11"/>
  <c r="Q91" i="11"/>
  <c r="Q90" i="11"/>
  <c r="Q89" i="11"/>
  <c r="Q88" i="11"/>
  <c r="Q87" i="11"/>
  <c r="Q86" i="11"/>
  <c r="Q85" i="11"/>
  <c r="Q84" i="11"/>
  <c r="Q83" i="11"/>
  <c r="Q82" i="11"/>
  <c r="Q81" i="11"/>
  <c r="Q80" i="11"/>
  <c r="Q79" i="11"/>
  <c r="Q78" i="11"/>
  <c r="Q77" i="11"/>
  <c r="Q76" i="11"/>
  <c r="Q75" i="11"/>
  <c r="Q74" i="11"/>
  <c r="Q73" i="11"/>
  <c r="Q72" i="11"/>
  <c r="Q71" i="11"/>
  <c r="Q70" i="11"/>
  <c r="Q69" i="11"/>
  <c r="Q68" i="11"/>
  <c r="Q67" i="11"/>
  <c r="Q66" i="11"/>
  <c r="Q65" i="11"/>
  <c r="Q64" i="11"/>
  <c r="Q63" i="11"/>
  <c r="Q62" i="11"/>
  <c r="Q61" i="11"/>
  <c r="Q60" i="11"/>
  <c r="Q59" i="11"/>
  <c r="Q58" i="11"/>
  <c r="Q57" i="11"/>
  <c r="Q56" i="11"/>
  <c r="Q55" i="11"/>
  <c r="Q54" i="11"/>
  <c r="Q53" i="11"/>
  <c r="Q52" i="11"/>
  <c r="Q51" i="11"/>
  <c r="Q50" i="11"/>
  <c r="Q49" i="11"/>
  <c r="Q48" i="11"/>
  <c r="Q47" i="11"/>
  <c r="Q46" i="11"/>
  <c r="Q45" i="11"/>
  <c r="Q44" i="11"/>
  <c r="Q43" i="11"/>
  <c r="Q42" i="11"/>
  <c r="Q41" i="11"/>
  <c r="Q40" i="11"/>
  <c r="Q39" i="11"/>
  <c r="Q38" i="11"/>
  <c r="Q37" i="11"/>
  <c r="Q36" i="11"/>
  <c r="Q35" i="11"/>
  <c r="Q34" i="11"/>
  <c r="Q33" i="11"/>
  <c r="Q32" i="11"/>
  <c r="Q31" i="11"/>
  <c r="Q30" i="11"/>
  <c r="Q29" i="11"/>
  <c r="Q28" i="11"/>
  <c r="Q27" i="11"/>
  <c r="Q26" i="11"/>
  <c r="Q25" i="11"/>
  <c r="Q24" i="11"/>
  <c r="Q23" i="11"/>
  <c r="Q22" i="11"/>
  <c r="Q21" i="11"/>
  <c r="Q20" i="11"/>
  <c r="Q19" i="11"/>
  <c r="Q18" i="11"/>
  <c r="Q17" i="11"/>
  <c r="Q16" i="11"/>
  <c r="Q15" i="11"/>
  <c r="Q14" i="11"/>
  <c r="Q13" i="11"/>
  <c r="Q12" i="11"/>
  <c r="Q11" i="11"/>
  <c r="Q10" i="11"/>
  <c r="Q9" i="11"/>
  <c r="Q8" i="11"/>
  <c r="Q7" i="11"/>
  <c r="W99" i="11" l="1"/>
  <c r="W107" i="11"/>
  <c r="W115" i="11"/>
  <c r="W123" i="11"/>
  <c r="W131" i="11"/>
  <c r="W139" i="11"/>
  <c r="W16" i="11"/>
  <c r="W22" i="11"/>
  <c r="W30" i="11"/>
  <c r="W36" i="11"/>
  <c r="W44" i="11"/>
  <c r="W52" i="11"/>
  <c r="W60" i="11"/>
  <c r="W68" i="11"/>
  <c r="W76" i="11"/>
  <c r="W84" i="11"/>
  <c r="W92" i="11"/>
  <c r="W100" i="11"/>
  <c r="W108" i="11"/>
  <c r="W116" i="11"/>
  <c r="W124" i="11"/>
  <c r="W132" i="11"/>
  <c r="W9" i="11"/>
  <c r="W8" i="11"/>
  <c r="U7" i="11"/>
  <c r="V7" i="11" s="1"/>
  <c r="W7" i="11" l="1"/>
  <c r="Y105" i="11" l="1"/>
  <c r="K105" i="11"/>
  <c r="I105" i="11"/>
  <c r="Y104" i="11"/>
  <c r="K104" i="11"/>
  <c r="I104" i="11"/>
  <c r="Y103" i="11"/>
  <c r="K103" i="11"/>
  <c r="I103" i="11"/>
  <c r="Y102" i="11"/>
  <c r="K102" i="11"/>
  <c r="I102" i="11"/>
  <c r="Y101" i="11"/>
  <c r="K101" i="11"/>
  <c r="I101" i="11"/>
  <c r="Y100" i="11"/>
  <c r="K100" i="11"/>
  <c r="I100" i="11"/>
  <c r="Y99" i="11"/>
  <c r="K99" i="11"/>
  <c r="I99" i="11"/>
  <c r="Y98" i="11"/>
  <c r="K98" i="11"/>
  <c r="I98" i="11"/>
  <c r="Y97" i="11"/>
  <c r="K97" i="11"/>
  <c r="I97" i="11"/>
  <c r="Y96" i="11"/>
  <c r="K96" i="11"/>
  <c r="I96" i="11"/>
  <c r="L103" i="11" l="1"/>
  <c r="M103" i="11" s="1"/>
  <c r="X103" i="11" s="1"/>
  <c r="L101" i="11"/>
  <c r="M101" i="11" s="1"/>
  <c r="X101" i="11" s="1"/>
  <c r="L96" i="11"/>
  <c r="M96" i="11" s="1"/>
  <c r="X96" i="11" s="1"/>
  <c r="L102" i="11"/>
  <c r="M102" i="11" s="1"/>
  <c r="X102" i="11" s="1"/>
  <c r="L97" i="11"/>
  <c r="M97" i="11" s="1"/>
  <c r="X97" i="11" s="1"/>
  <c r="L98" i="11"/>
  <c r="M98" i="11" s="1"/>
  <c r="X98" i="11" s="1"/>
  <c r="L100" i="11"/>
  <c r="M100" i="11" s="1"/>
  <c r="X100" i="11" s="1"/>
  <c r="L99" i="11"/>
  <c r="M99" i="11" s="1"/>
  <c r="X99" i="11" s="1"/>
  <c r="L105" i="11"/>
  <c r="M105" i="11" s="1"/>
  <c r="X105" i="11" s="1"/>
  <c r="L104" i="11"/>
  <c r="M104" i="11" s="1"/>
  <c r="X104" i="11" s="1"/>
  <c r="K68" i="11"/>
  <c r="I68" i="11"/>
  <c r="K67" i="11"/>
  <c r="I67" i="11"/>
  <c r="K66" i="11"/>
  <c r="I66" i="11"/>
  <c r="L67" i="11" l="1"/>
  <c r="M67" i="11" s="1"/>
  <c r="X67" i="11" s="1"/>
  <c r="L68" i="11"/>
  <c r="M68" i="11" s="1"/>
  <c r="X68" i="11" s="1"/>
  <c r="L66" i="11"/>
  <c r="M66" i="11" s="1"/>
  <c r="X66" i="11" s="1"/>
  <c r="K63" i="11" l="1"/>
  <c r="I63" i="11"/>
  <c r="L63" i="11" l="1"/>
  <c r="M63" i="11" s="1"/>
  <c r="X63" i="11" s="1"/>
  <c r="I11" i="12"/>
  <c r="H11" i="12"/>
  <c r="G11" i="12"/>
  <c r="F11" i="12"/>
  <c r="E11" i="12"/>
  <c r="I10" i="12"/>
  <c r="H10" i="12"/>
  <c r="G10" i="12"/>
  <c r="F10" i="12"/>
  <c r="E10" i="12"/>
  <c r="I9" i="12"/>
  <c r="H9" i="12"/>
  <c r="G9" i="12"/>
  <c r="F9" i="12"/>
  <c r="E9" i="12"/>
  <c r="I8" i="12"/>
  <c r="H8" i="12"/>
  <c r="G8" i="12"/>
  <c r="F8" i="12"/>
  <c r="E8" i="12"/>
  <c r="I7" i="12"/>
  <c r="H7" i="12"/>
  <c r="G7" i="12"/>
  <c r="F7" i="12"/>
  <c r="E7" i="12"/>
  <c r="K34" i="11"/>
  <c r="I34" i="11"/>
  <c r="L34" i="11" l="1"/>
  <c r="M34" i="11" s="1"/>
  <c r="X34" i="11" s="1"/>
  <c r="I35" i="11"/>
  <c r="K35" i="11"/>
  <c r="Y35" i="11"/>
  <c r="L35" i="11" l="1"/>
  <c r="M35" i="11" s="1"/>
  <c r="X35" i="11" s="1"/>
  <c r="Y139" i="11" l="1"/>
  <c r="K139" i="11"/>
  <c r="I139" i="11"/>
  <c r="Y42" i="11"/>
  <c r="K42" i="11"/>
  <c r="I42" i="11"/>
  <c r="Y41" i="11"/>
  <c r="K41" i="11"/>
  <c r="I41" i="11"/>
  <c r="Y40" i="11"/>
  <c r="K40" i="11"/>
  <c r="I40" i="11"/>
  <c r="Y39" i="11"/>
  <c r="K39" i="11"/>
  <c r="I39" i="11"/>
  <c r="Y38" i="11"/>
  <c r="K38" i="11"/>
  <c r="I38" i="11"/>
  <c r="Y37" i="11"/>
  <c r="K37" i="11"/>
  <c r="I37" i="11"/>
  <c r="Y36" i="11"/>
  <c r="K36" i="11"/>
  <c r="I36" i="11"/>
  <c r="Y33" i="11"/>
  <c r="K33" i="11"/>
  <c r="I33" i="11"/>
  <c r="Y32" i="11"/>
  <c r="K32" i="11"/>
  <c r="I32" i="11"/>
  <c r="Y31" i="11"/>
  <c r="K31" i="11"/>
  <c r="I31" i="11"/>
  <c r="Y30" i="11"/>
  <c r="K30" i="11"/>
  <c r="I30" i="11"/>
  <c r="Y29" i="11"/>
  <c r="K29" i="11"/>
  <c r="I29" i="11"/>
  <c r="Y28" i="11"/>
  <c r="K28" i="11"/>
  <c r="I28" i="11"/>
  <c r="Y27" i="11"/>
  <c r="K27" i="11"/>
  <c r="I27" i="11"/>
  <c r="Y26" i="11"/>
  <c r="K26" i="11"/>
  <c r="I26" i="11"/>
  <c r="Y25" i="11"/>
  <c r="K25" i="11"/>
  <c r="I25" i="11"/>
  <c r="Y24" i="11"/>
  <c r="K24" i="11"/>
  <c r="I24" i="11"/>
  <c r="Y23" i="11"/>
  <c r="K23" i="11"/>
  <c r="I23" i="11"/>
  <c r="Y22" i="11"/>
  <c r="K22" i="11"/>
  <c r="I22" i="11"/>
  <c r="Y21" i="11"/>
  <c r="K21" i="11"/>
  <c r="I21" i="11"/>
  <c r="K20" i="11"/>
  <c r="I20" i="11"/>
  <c r="Y19" i="11"/>
  <c r="K19" i="11"/>
  <c r="I19" i="11"/>
  <c r="Y18" i="11"/>
  <c r="K18" i="11"/>
  <c r="I18" i="11"/>
  <c r="Y17" i="11"/>
  <c r="K17" i="11"/>
  <c r="I17" i="11"/>
  <c r="Y16" i="11"/>
  <c r="K16" i="11"/>
  <c r="I16" i="11"/>
  <c r="Y15" i="11"/>
  <c r="K15" i="11"/>
  <c r="I15" i="11"/>
  <c r="Y14" i="11"/>
  <c r="K14" i="11"/>
  <c r="I14" i="11"/>
  <c r="Y138" i="11"/>
  <c r="K138" i="11"/>
  <c r="I138" i="11"/>
  <c r="Y137" i="11"/>
  <c r="K137" i="11"/>
  <c r="I137" i="11"/>
  <c r="Y136" i="11"/>
  <c r="K136" i="11"/>
  <c r="I136" i="11"/>
  <c r="Y135" i="11"/>
  <c r="K135" i="11"/>
  <c r="I135" i="11"/>
  <c r="Y134" i="11"/>
  <c r="K134" i="11"/>
  <c r="I134" i="11"/>
  <c r="Y133" i="11"/>
  <c r="K133" i="11"/>
  <c r="I133" i="11"/>
  <c r="Y132" i="11"/>
  <c r="K132" i="11"/>
  <c r="I132" i="11"/>
  <c r="Y131" i="11"/>
  <c r="K131" i="11"/>
  <c r="I131" i="11"/>
  <c r="Y130" i="11"/>
  <c r="K130" i="11"/>
  <c r="I130" i="11"/>
  <c r="Y129" i="11"/>
  <c r="K129" i="11"/>
  <c r="I129" i="11"/>
  <c r="Y128" i="11"/>
  <c r="K128" i="11"/>
  <c r="I128" i="11"/>
  <c r="Y127" i="11"/>
  <c r="K127" i="11"/>
  <c r="I127" i="11"/>
  <c r="Y126" i="11"/>
  <c r="K126" i="11"/>
  <c r="I126" i="11"/>
  <c r="Y125" i="11"/>
  <c r="K125" i="11"/>
  <c r="I125" i="11"/>
  <c r="Y124" i="11"/>
  <c r="K124" i="11"/>
  <c r="I124" i="11"/>
  <c r="Y123" i="11"/>
  <c r="K123" i="11"/>
  <c r="I123" i="11"/>
  <c r="Y122" i="11"/>
  <c r="K122" i="11"/>
  <c r="I122" i="11"/>
  <c r="Y121" i="11"/>
  <c r="K121" i="11"/>
  <c r="I121" i="11"/>
  <c r="Y120" i="11"/>
  <c r="K120" i="11"/>
  <c r="I120" i="11"/>
  <c r="Y119" i="11"/>
  <c r="K119" i="11"/>
  <c r="I119" i="11"/>
  <c r="Y118" i="11"/>
  <c r="K118" i="11"/>
  <c r="I118" i="11"/>
  <c r="Y13" i="11"/>
  <c r="K13" i="11"/>
  <c r="I13" i="11"/>
  <c r="Y12" i="11"/>
  <c r="K12" i="11"/>
  <c r="I12" i="11"/>
  <c r="Y11" i="11"/>
  <c r="K11" i="11"/>
  <c r="I11" i="11"/>
  <c r="Y117" i="11"/>
  <c r="K117" i="11"/>
  <c r="I117" i="11"/>
  <c r="Y116" i="11"/>
  <c r="K116" i="11"/>
  <c r="I116" i="11"/>
  <c r="Y115" i="11"/>
  <c r="K115" i="11"/>
  <c r="I115" i="11"/>
  <c r="Y114" i="11"/>
  <c r="K114" i="11"/>
  <c r="I114" i="11"/>
  <c r="Y113" i="11"/>
  <c r="K113" i="11"/>
  <c r="I113" i="11"/>
  <c r="Y112" i="11"/>
  <c r="K112" i="11"/>
  <c r="I112" i="11"/>
  <c r="Y111" i="11"/>
  <c r="K111" i="11"/>
  <c r="I111" i="11"/>
  <c r="Y110" i="11"/>
  <c r="K110" i="11"/>
  <c r="I110" i="11"/>
  <c r="Y109" i="11"/>
  <c r="K109" i="11"/>
  <c r="I109" i="11"/>
  <c r="Y108" i="11"/>
  <c r="K108" i="11"/>
  <c r="I108" i="11"/>
  <c r="Y107" i="11"/>
  <c r="K107" i="11"/>
  <c r="I107" i="11"/>
  <c r="Y106" i="11"/>
  <c r="K106" i="11"/>
  <c r="I106" i="11"/>
  <c r="Y95" i="11"/>
  <c r="K95" i="11"/>
  <c r="I95" i="11"/>
  <c r="Y94" i="11"/>
  <c r="K94" i="11"/>
  <c r="I94" i="11"/>
  <c r="Y93" i="11"/>
  <c r="K93" i="11"/>
  <c r="I93" i="11"/>
  <c r="Y92" i="11"/>
  <c r="K92" i="11"/>
  <c r="I92" i="11"/>
  <c r="Y91" i="11"/>
  <c r="K91" i="11"/>
  <c r="I91" i="11"/>
  <c r="Y90" i="11"/>
  <c r="K90" i="11"/>
  <c r="I90" i="11"/>
  <c r="Y89" i="11"/>
  <c r="K89" i="11"/>
  <c r="I89" i="11"/>
  <c r="Y88" i="11"/>
  <c r="K88" i="11"/>
  <c r="I88" i="11"/>
  <c r="Y87" i="11"/>
  <c r="K87" i="11"/>
  <c r="I87" i="11"/>
  <c r="Y86" i="11"/>
  <c r="K86" i="11"/>
  <c r="I86" i="11"/>
  <c r="Y85" i="11"/>
  <c r="K85" i="11"/>
  <c r="I85" i="11"/>
  <c r="Y84" i="11"/>
  <c r="K84" i="11"/>
  <c r="I84" i="11"/>
  <c r="Y83" i="11"/>
  <c r="K83" i="11"/>
  <c r="I83" i="11"/>
  <c r="Y82" i="11"/>
  <c r="K82" i="11"/>
  <c r="I82" i="11"/>
  <c r="Y81" i="11"/>
  <c r="K81" i="11"/>
  <c r="I81" i="11"/>
  <c r="Y80" i="11"/>
  <c r="K80" i="11"/>
  <c r="I80" i="11"/>
  <c r="Y79" i="11"/>
  <c r="K79" i="11"/>
  <c r="I79" i="11"/>
  <c r="Y78" i="11"/>
  <c r="K78" i="11"/>
  <c r="I78" i="11"/>
  <c r="Y77" i="11"/>
  <c r="K77" i="11"/>
  <c r="I77" i="11"/>
  <c r="Y76" i="11"/>
  <c r="K76" i="11"/>
  <c r="I76" i="11"/>
  <c r="Y75" i="11"/>
  <c r="K75" i="11"/>
  <c r="I75" i="11"/>
  <c r="Y74" i="11"/>
  <c r="K74" i="11"/>
  <c r="I74" i="11"/>
  <c r="Y73" i="11"/>
  <c r="K73" i="11"/>
  <c r="I73" i="11"/>
  <c r="Y72" i="11"/>
  <c r="K72" i="11"/>
  <c r="I72" i="11"/>
  <c r="Y71" i="11"/>
  <c r="K71" i="11"/>
  <c r="I71" i="11"/>
  <c r="Y70" i="11"/>
  <c r="K70" i="11"/>
  <c r="I70" i="11"/>
  <c r="Y69" i="11"/>
  <c r="K69" i="11"/>
  <c r="I69" i="11"/>
  <c r="Y65" i="11"/>
  <c r="K65" i="11"/>
  <c r="I65" i="11"/>
  <c r="Y64" i="11"/>
  <c r="K64" i="11"/>
  <c r="I64" i="11"/>
  <c r="Y62" i="11"/>
  <c r="K62" i="11"/>
  <c r="I62" i="11"/>
  <c r="Y61" i="11"/>
  <c r="K61" i="11"/>
  <c r="I61" i="11"/>
  <c r="Y60" i="11"/>
  <c r="K60" i="11"/>
  <c r="I60" i="11"/>
  <c r="Y59" i="11"/>
  <c r="K59" i="11"/>
  <c r="I59" i="11"/>
  <c r="Y58" i="11"/>
  <c r="K58" i="11"/>
  <c r="I58" i="11"/>
  <c r="Y57" i="11"/>
  <c r="K57" i="11"/>
  <c r="I57" i="11"/>
  <c r="Y56" i="11"/>
  <c r="K56" i="11"/>
  <c r="I56" i="11"/>
  <c r="Y55" i="11"/>
  <c r="K55" i="11"/>
  <c r="I55" i="11"/>
  <c r="Y54" i="11"/>
  <c r="K54" i="11"/>
  <c r="I54" i="11"/>
  <c r="Y53" i="11"/>
  <c r="K53" i="11"/>
  <c r="I53" i="11"/>
  <c r="Y52" i="11"/>
  <c r="K52" i="11"/>
  <c r="I52" i="11"/>
  <c r="Y51" i="11"/>
  <c r="K51" i="11"/>
  <c r="I51" i="11"/>
  <c r="Y50" i="11"/>
  <c r="K50" i="11"/>
  <c r="I50" i="11"/>
  <c r="Y49" i="11"/>
  <c r="K49" i="11"/>
  <c r="I49" i="11"/>
  <c r="Y48" i="11"/>
  <c r="K48" i="11"/>
  <c r="I48" i="11"/>
  <c r="Y47" i="11"/>
  <c r="K47" i="11"/>
  <c r="I47" i="11"/>
  <c r="Y46" i="11"/>
  <c r="K46" i="11"/>
  <c r="I46" i="11"/>
  <c r="Y45" i="11"/>
  <c r="K45" i="11"/>
  <c r="I45" i="11"/>
  <c r="Y44" i="11"/>
  <c r="K44" i="11"/>
  <c r="I44" i="11"/>
  <c r="Y43" i="11"/>
  <c r="K43" i="11"/>
  <c r="I43" i="11"/>
  <c r="Y10" i="11"/>
  <c r="K10" i="11"/>
  <c r="I10" i="11"/>
  <c r="Y9" i="11"/>
  <c r="K9" i="11"/>
  <c r="I9" i="11"/>
  <c r="K8" i="11"/>
  <c r="I8" i="11"/>
  <c r="Y20" i="11" l="1"/>
  <c r="L42" i="11"/>
  <c r="M42" i="11" s="1"/>
  <c r="X42" i="11" s="1"/>
  <c r="L136" i="11"/>
  <c r="M136" i="11" s="1"/>
  <c r="X136" i="11" s="1"/>
  <c r="L139" i="11"/>
  <c r="M139" i="11" s="1"/>
  <c r="X139" i="11" s="1"/>
  <c r="L108" i="11"/>
  <c r="M108" i="11" s="1"/>
  <c r="X108" i="11" s="1"/>
  <c r="L115" i="11"/>
  <c r="M115" i="11" s="1"/>
  <c r="X115" i="11" s="1"/>
  <c r="L12" i="11"/>
  <c r="M12" i="11" s="1"/>
  <c r="X12" i="11" s="1"/>
  <c r="L134" i="11"/>
  <c r="M134" i="11" s="1"/>
  <c r="X134" i="11" s="1"/>
  <c r="L138" i="11"/>
  <c r="M138" i="11" s="1"/>
  <c r="X138" i="11" s="1"/>
  <c r="L57" i="11"/>
  <c r="M57" i="11" s="1"/>
  <c r="X57" i="11" s="1"/>
  <c r="L70" i="11"/>
  <c r="M70" i="11" s="1"/>
  <c r="X70" i="11" s="1"/>
  <c r="L74" i="11"/>
  <c r="M74" i="11" s="1"/>
  <c r="X74" i="11" s="1"/>
  <c r="L95" i="11"/>
  <c r="M95" i="11" s="1"/>
  <c r="X95" i="11" s="1"/>
  <c r="L28" i="11"/>
  <c r="M28" i="11" s="1"/>
  <c r="X28" i="11" s="1"/>
  <c r="L36" i="11"/>
  <c r="M36" i="11" s="1"/>
  <c r="X36" i="11" s="1"/>
  <c r="L44" i="11"/>
  <c r="M44" i="11" s="1"/>
  <c r="X44" i="11" s="1"/>
  <c r="L47" i="11"/>
  <c r="M47" i="11" s="1"/>
  <c r="X47" i="11" s="1"/>
  <c r="L59" i="11"/>
  <c r="M59" i="11" s="1"/>
  <c r="X59" i="11" s="1"/>
  <c r="L69" i="11"/>
  <c r="M69" i="11" s="1"/>
  <c r="X69" i="11" s="1"/>
  <c r="L93" i="11"/>
  <c r="M93" i="11" s="1"/>
  <c r="X93" i="11" s="1"/>
  <c r="L83" i="11"/>
  <c r="M83" i="11" s="1"/>
  <c r="X83" i="11" s="1"/>
  <c r="L51" i="11"/>
  <c r="M51" i="11" s="1"/>
  <c r="X51" i="11" s="1"/>
  <c r="L126" i="11"/>
  <c r="M126" i="11" s="1"/>
  <c r="X126" i="11" s="1"/>
  <c r="L17" i="11"/>
  <c r="M17" i="11" s="1"/>
  <c r="X17" i="11" s="1"/>
  <c r="L29" i="11"/>
  <c r="M29" i="11" s="1"/>
  <c r="X29" i="11" s="1"/>
  <c r="L84" i="11"/>
  <c r="M84" i="11" s="1"/>
  <c r="X84" i="11" s="1"/>
  <c r="L113" i="11"/>
  <c r="M113" i="11" s="1"/>
  <c r="X113" i="11" s="1"/>
  <c r="L128" i="11"/>
  <c r="M128" i="11" s="1"/>
  <c r="X128" i="11" s="1"/>
  <c r="L131" i="11"/>
  <c r="M131" i="11" s="1"/>
  <c r="X131" i="11" s="1"/>
  <c r="L49" i="11"/>
  <c r="M49" i="11" s="1"/>
  <c r="X49" i="11" s="1"/>
  <c r="L53" i="11"/>
  <c r="M53" i="11" s="1"/>
  <c r="X53" i="11" s="1"/>
  <c r="L64" i="11"/>
  <c r="M64" i="11" s="1"/>
  <c r="X64" i="11" s="1"/>
  <c r="L71" i="11"/>
  <c r="M71" i="11" s="1"/>
  <c r="X71" i="11" s="1"/>
  <c r="L106" i="11"/>
  <c r="M106" i="11" s="1"/>
  <c r="X106" i="11" s="1"/>
  <c r="L114" i="11"/>
  <c r="M114" i="11" s="1"/>
  <c r="X114" i="11" s="1"/>
  <c r="L124" i="11"/>
  <c r="M124" i="11" s="1"/>
  <c r="X124" i="11" s="1"/>
  <c r="L50" i="11"/>
  <c r="M50" i="11" s="1"/>
  <c r="X50" i="11" s="1"/>
  <c r="L56" i="11"/>
  <c r="M56" i="11" s="1"/>
  <c r="X56" i="11" s="1"/>
  <c r="L65" i="11"/>
  <c r="M65" i="11" s="1"/>
  <c r="X65" i="11" s="1"/>
  <c r="L73" i="11"/>
  <c r="M73" i="11" s="1"/>
  <c r="X73" i="11" s="1"/>
  <c r="L76" i="11"/>
  <c r="M76" i="11" s="1"/>
  <c r="X76" i="11" s="1"/>
  <c r="L82" i="11"/>
  <c r="M82" i="11" s="1"/>
  <c r="X82" i="11" s="1"/>
  <c r="L90" i="11"/>
  <c r="M90" i="11" s="1"/>
  <c r="X90" i="11" s="1"/>
  <c r="L94" i="11"/>
  <c r="M94" i="11" s="1"/>
  <c r="X94" i="11" s="1"/>
  <c r="L109" i="11"/>
  <c r="M109" i="11" s="1"/>
  <c r="X109" i="11" s="1"/>
  <c r="L111" i="11"/>
  <c r="M111" i="11" s="1"/>
  <c r="X111" i="11" s="1"/>
  <c r="L112" i="11"/>
  <c r="M112" i="11" s="1"/>
  <c r="X112" i="11" s="1"/>
  <c r="L13" i="11"/>
  <c r="M13" i="11" s="1"/>
  <c r="X13" i="11" s="1"/>
  <c r="L15" i="11"/>
  <c r="M15" i="11" s="1"/>
  <c r="X15" i="11" s="1"/>
  <c r="L25" i="11"/>
  <c r="M25" i="11" s="1"/>
  <c r="X25" i="11" s="1"/>
  <c r="L30" i="11"/>
  <c r="M30" i="11" s="1"/>
  <c r="X30" i="11" s="1"/>
  <c r="L32" i="11"/>
  <c r="M32" i="11" s="1"/>
  <c r="X32" i="11" s="1"/>
  <c r="L37" i="11"/>
  <c r="M37" i="11" s="1"/>
  <c r="X37" i="11" s="1"/>
  <c r="L39" i="11"/>
  <c r="M39" i="11" s="1"/>
  <c r="X39" i="11" s="1"/>
  <c r="L8" i="11"/>
  <c r="L46" i="11"/>
  <c r="M46" i="11" s="1"/>
  <c r="X46" i="11" s="1"/>
  <c r="L77" i="11"/>
  <c r="M77" i="11" s="1"/>
  <c r="X77" i="11" s="1"/>
  <c r="L86" i="11"/>
  <c r="M86" i="11" s="1"/>
  <c r="X86" i="11" s="1"/>
  <c r="L11" i="11"/>
  <c r="M11" i="11" s="1"/>
  <c r="X11" i="11" s="1"/>
  <c r="L119" i="11"/>
  <c r="M119" i="11" s="1"/>
  <c r="X119" i="11" s="1"/>
  <c r="L121" i="11"/>
  <c r="M121" i="11" s="1"/>
  <c r="X121" i="11" s="1"/>
  <c r="L127" i="11"/>
  <c r="M127" i="11" s="1"/>
  <c r="X127" i="11" s="1"/>
  <c r="L132" i="11"/>
  <c r="M132" i="11" s="1"/>
  <c r="X132" i="11" s="1"/>
  <c r="L135" i="11"/>
  <c r="M135" i="11" s="1"/>
  <c r="X135" i="11" s="1"/>
  <c r="L18" i="11"/>
  <c r="M18" i="11" s="1"/>
  <c r="X18" i="11" s="1"/>
  <c r="L22" i="11"/>
  <c r="M22" i="11" s="1"/>
  <c r="X22" i="11" s="1"/>
  <c r="L33" i="11"/>
  <c r="M33" i="11" s="1"/>
  <c r="X33" i="11" s="1"/>
  <c r="L40" i="11"/>
  <c r="M40" i="11" s="1"/>
  <c r="X40" i="11" s="1"/>
  <c r="L43" i="11"/>
  <c r="M43" i="11" s="1"/>
  <c r="X43" i="11" s="1"/>
  <c r="L48" i="11"/>
  <c r="M48" i="11" s="1"/>
  <c r="X48" i="11" s="1"/>
  <c r="L52" i="11"/>
  <c r="M52" i="11" s="1"/>
  <c r="X52" i="11" s="1"/>
  <c r="L78" i="11"/>
  <c r="M78" i="11" s="1"/>
  <c r="X78" i="11" s="1"/>
  <c r="L85" i="11"/>
  <c r="M85" i="11" s="1"/>
  <c r="X85" i="11" s="1"/>
  <c r="L89" i="11"/>
  <c r="M89" i="11" s="1"/>
  <c r="X89" i="11" s="1"/>
  <c r="L9" i="11"/>
  <c r="M9" i="11" s="1"/>
  <c r="X9" i="11" s="1"/>
  <c r="L10" i="11"/>
  <c r="M10" i="11" s="1"/>
  <c r="X10" i="11" s="1"/>
  <c r="L60" i="11"/>
  <c r="M60" i="11" s="1"/>
  <c r="X60" i="11" s="1"/>
  <c r="L75" i="11"/>
  <c r="M75" i="11" s="1"/>
  <c r="X75" i="11" s="1"/>
  <c r="L91" i="11"/>
  <c r="M91" i="11" s="1"/>
  <c r="X91" i="11" s="1"/>
  <c r="L45" i="11"/>
  <c r="M45" i="11" s="1"/>
  <c r="X45" i="11" s="1"/>
  <c r="L58" i="11"/>
  <c r="M58" i="11" s="1"/>
  <c r="X58" i="11" s="1"/>
  <c r="L62" i="11"/>
  <c r="M62" i="11" s="1"/>
  <c r="X62" i="11" s="1"/>
  <c r="L80" i="11"/>
  <c r="M80" i="11" s="1"/>
  <c r="X80" i="11" s="1"/>
  <c r="L81" i="11"/>
  <c r="M81" i="11" s="1"/>
  <c r="X81" i="11" s="1"/>
  <c r="L120" i="11"/>
  <c r="M120" i="11" s="1"/>
  <c r="X120" i="11" s="1"/>
  <c r="L123" i="11"/>
  <c r="M123" i="11" s="1"/>
  <c r="X123" i="11" s="1"/>
  <c r="L107" i="11"/>
  <c r="M107" i="11" s="1"/>
  <c r="X107" i="11" s="1"/>
  <c r="L110" i="11"/>
  <c r="M110" i="11" s="1"/>
  <c r="X110" i="11" s="1"/>
  <c r="L130" i="11"/>
  <c r="M130" i="11" s="1"/>
  <c r="X130" i="11" s="1"/>
  <c r="L133" i="11"/>
  <c r="M133" i="11" s="1"/>
  <c r="X133" i="11" s="1"/>
  <c r="L20" i="11"/>
  <c r="M20" i="11" s="1"/>
  <c r="X20" i="11" s="1"/>
  <c r="L31" i="11"/>
  <c r="M31" i="11" s="1"/>
  <c r="X31" i="11" s="1"/>
  <c r="L92" i="11"/>
  <c r="M92" i="11" s="1"/>
  <c r="X92" i="11" s="1"/>
  <c r="L116" i="11"/>
  <c r="M116" i="11" s="1"/>
  <c r="X116" i="11" s="1"/>
  <c r="L118" i="11"/>
  <c r="M118" i="11" s="1"/>
  <c r="X118" i="11" s="1"/>
  <c r="L14" i="11"/>
  <c r="M14" i="11" s="1"/>
  <c r="X14" i="11" s="1"/>
  <c r="L16" i="11"/>
  <c r="M16" i="11" s="1"/>
  <c r="X16" i="11" s="1"/>
  <c r="L24" i="11"/>
  <c r="M24" i="11" s="1"/>
  <c r="X24" i="11" s="1"/>
  <c r="L26" i="11"/>
  <c r="M26" i="11" s="1"/>
  <c r="X26" i="11" s="1"/>
  <c r="L41" i="11"/>
  <c r="M41" i="11" s="1"/>
  <c r="X41" i="11" s="1"/>
  <c r="L55" i="11"/>
  <c r="M55" i="11" s="1"/>
  <c r="X55" i="11" s="1"/>
  <c r="L79" i="11"/>
  <c r="M79" i="11" s="1"/>
  <c r="X79" i="11" s="1"/>
  <c r="L54" i="11"/>
  <c r="M54" i="11" s="1"/>
  <c r="X54" i="11" s="1"/>
  <c r="L61" i="11"/>
  <c r="M61" i="11" s="1"/>
  <c r="X61" i="11" s="1"/>
  <c r="L72" i="11"/>
  <c r="M72" i="11" s="1"/>
  <c r="X72" i="11" s="1"/>
  <c r="L87" i="11"/>
  <c r="M87" i="11" s="1"/>
  <c r="X87" i="11" s="1"/>
  <c r="L129" i="11"/>
  <c r="M129" i="11" s="1"/>
  <c r="X129" i="11" s="1"/>
  <c r="L88" i="11"/>
  <c r="M88" i="11" s="1"/>
  <c r="X88" i="11" s="1"/>
  <c r="L122" i="11"/>
  <c r="M122" i="11" s="1"/>
  <c r="X122" i="11" s="1"/>
  <c r="L137" i="11"/>
  <c r="M137" i="11" s="1"/>
  <c r="X137" i="11" s="1"/>
  <c r="L117" i="11"/>
  <c r="M117" i="11" s="1"/>
  <c r="X117" i="11" s="1"/>
  <c r="L125" i="11"/>
  <c r="M125" i="11" s="1"/>
  <c r="X125" i="11" s="1"/>
  <c r="L23" i="11"/>
  <c r="M23" i="11" s="1"/>
  <c r="X23" i="11" s="1"/>
  <c r="L27" i="11"/>
  <c r="M27" i="11" s="1"/>
  <c r="X27" i="11" s="1"/>
  <c r="L19" i="11"/>
  <c r="M19" i="11" s="1"/>
  <c r="X19" i="11" s="1"/>
  <c r="L21" i="11"/>
  <c r="M21" i="11" s="1"/>
  <c r="X21" i="11" s="1"/>
  <c r="L38" i="11"/>
  <c r="M38" i="11" s="1"/>
  <c r="X38" i="11" s="1"/>
  <c r="M8" i="11" l="1"/>
  <c r="X8" i="11" s="1"/>
  <c r="Y8" i="11"/>
  <c r="K7" i="11"/>
  <c r="I7" i="11"/>
  <c r="L7" i="11" l="1"/>
  <c r="M7" i="11" s="1"/>
  <c r="X7" i="11" s="1"/>
  <c r="E25" i="12" l="1"/>
  <c r="E23" i="12"/>
  <c r="I24" i="12"/>
  <c r="I23" i="12"/>
  <c r="F26" i="12"/>
  <c r="I26" i="12"/>
  <c r="F24" i="12"/>
  <c r="E26" i="12"/>
  <c r="E24" i="12"/>
  <c r="F25" i="12"/>
  <c r="H26" i="12"/>
  <c r="G23" i="12"/>
  <c r="G26" i="12"/>
  <c r="F23" i="12"/>
  <c r="G24" i="12"/>
  <c r="I25" i="12"/>
  <c r="H24" i="12"/>
  <c r="H25" i="12"/>
  <c r="G25" i="12"/>
  <c r="H23" i="12"/>
  <c r="Y7" i="11"/>
  <c r="M10" i="12" l="1"/>
  <c r="M9" i="12"/>
  <c r="M8" i="12"/>
  <c r="M7" i="12"/>
  <c r="M11" i="12" l="1"/>
  <c r="M26" i="12" l="1"/>
  <c r="M25" i="12"/>
  <c r="M23" i="12"/>
  <c r="M24" i="12"/>
  <c r="M27"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Adriano Martinez</author>
  </authors>
  <commentList>
    <comment ref="H4" authorId="0" shapeId="0" xr:uid="{00000000-0006-0000-0100-000001000000}">
      <text>
        <r>
          <rPr>
            <sz val="9"/>
            <color indexed="81"/>
            <rFont val="Tahoma"/>
            <family val="2"/>
          </rPr>
          <t>La probabilidad de un riesgo es la posibilidad de que un evento suceda</t>
        </r>
      </text>
    </comment>
    <comment ref="J4" authorId="0" shapeId="0" xr:uid="{00000000-0006-0000-0100-000002000000}">
      <text>
        <r>
          <rPr>
            <sz val="9"/>
            <color indexed="81"/>
            <rFont val="Tahoma"/>
            <family val="2"/>
          </rPr>
          <t>El impacto de un riesgo mide la severidad de los efectos adversos, o la magnitud de una pérdida, si el riesgo llega a suceder</t>
        </r>
      </text>
    </comment>
  </commentList>
</comments>
</file>

<file path=xl/sharedStrings.xml><?xml version="1.0" encoding="utf-8"?>
<sst xmlns="http://schemas.openxmlformats.org/spreadsheetml/2006/main" count="681" uniqueCount="376">
  <si>
    <t>SEVERIDAD DEL  RIESGO (P x I)</t>
  </si>
  <si>
    <t>Valor</t>
  </si>
  <si>
    <t>DESCRIPCION DEL CONTROL</t>
  </si>
  <si>
    <t>NIVEL EFICIENCIA</t>
  </si>
  <si>
    <t>CLASIFIC.</t>
  </si>
  <si>
    <t>VALOR</t>
  </si>
  <si>
    <t>Nivel</t>
  </si>
  <si>
    <t>Moderado</t>
  </si>
  <si>
    <t>Periodicidad</t>
  </si>
  <si>
    <t>Procesos</t>
  </si>
  <si>
    <t>Valor (1)</t>
  </si>
  <si>
    <t>Valor (2)</t>
  </si>
  <si>
    <t>Sub Procesos</t>
  </si>
  <si>
    <t>Tiene Controles?</t>
  </si>
  <si>
    <t>Riesgo</t>
  </si>
  <si>
    <t>N° de Riesgo</t>
  </si>
  <si>
    <t>R-001</t>
  </si>
  <si>
    <t>R-002</t>
  </si>
  <si>
    <t>R-003</t>
  </si>
  <si>
    <t>R-004</t>
  </si>
  <si>
    <t>R-005</t>
  </si>
  <si>
    <t>R-006</t>
  </si>
  <si>
    <t>R-007</t>
  </si>
  <si>
    <t>B</t>
  </si>
  <si>
    <t>C</t>
  </si>
  <si>
    <t>Total 
(1) + (2)</t>
  </si>
  <si>
    <t>Oportunidad</t>
  </si>
  <si>
    <t>R-009</t>
  </si>
  <si>
    <t>R-013</t>
  </si>
  <si>
    <t>R-014</t>
  </si>
  <si>
    <t>R-015</t>
  </si>
  <si>
    <t>R-016</t>
  </si>
  <si>
    <t>R-019</t>
  </si>
  <si>
    <t>R-020</t>
  </si>
  <si>
    <t>R-021</t>
  </si>
  <si>
    <t>R-022</t>
  </si>
  <si>
    <t>R-023</t>
  </si>
  <si>
    <t>R-024</t>
  </si>
  <si>
    <t>R-025</t>
  </si>
  <si>
    <t>R-026</t>
  </si>
  <si>
    <t>R-027</t>
  </si>
  <si>
    <t>R-029</t>
  </si>
  <si>
    <t>R-030</t>
  </si>
  <si>
    <t>R-039</t>
  </si>
  <si>
    <t>R-041</t>
  </si>
  <si>
    <t>R-043</t>
  </si>
  <si>
    <t>R-045</t>
  </si>
  <si>
    <t>R-047</t>
  </si>
  <si>
    <t>R-049</t>
  </si>
  <si>
    <t>R-051</t>
  </si>
  <si>
    <t>R-053</t>
  </si>
  <si>
    <t>R-056</t>
  </si>
  <si>
    <t>R-062</t>
  </si>
  <si>
    <t>R-065</t>
  </si>
  <si>
    <t>R-068</t>
  </si>
  <si>
    <t>R-074</t>
  </si>
  <si>
    <t>R-077</t>
  </si>
  <si>
    <t>R-086</t>
  </si>
  <si>
    <t>R-089</t>
  </si>
  <si>
    <t>R-093</t>
  </si>
  <si>
    <t>R-037</t>
  </si>
  <si>
    <t>R-038</t>
  </si>
  <si>
    <t>R-042</t>
  </si>
  <si>
    <t>R-044</t>
  </si>
  <si>
    <t>R-046</t>
  </si>
  <si>
    <t>R-048</t>
  </si>
  <si>
    <t>R-050</t>
  </si>
  <si>
    <t>R-055</t>
  </si>
  <si>
    <t>R-057</t>
  </si>
  <si>
    <t>R-061</t>
  </si>
  <si>
    <t>R-063</t>
  </si>
  <si>
    <t>R-064</t>
  </si>
  <si>
    <t>R-066</t>
  </si>
  <si>
    <t>R-067</t>
  </si>
  <si>
    <t>R-072</t>
  </si>
  <si>
    <t>R-073</t>
  </si>
  <si>
    <t>R-075</t>
  </si>
  <si>
    <t>R-076</t>
  </si>
  <si>
    <t>R-078</t>
  </si>
  <si>
    <t>R-079</t>
  </si>
  <si>
    <t>R-081</t>
  </si>
  <si>
    <t>R-082</t>
  </si>
  <si>
    <t>R-084</t>
  </si>
  <si>
    <t>R-085</t>
  </si>
  <si>
    <t>R-087</t>
  </si>
  <si>
    <t>R-088</t>
  </si>
  <si>
    <t>R-090</t>
  </si>
  <si>
    <t>R-091</t>
  </si>
  <si>
    <t>R-092</t>
  </si>
  <si>
    <t>R-094</t>
  </si>
  <si>
    <t>RIESGOS IDENTIFICADOS</t>
  </si>
  <si>
    <t>RIESGO RESIDUAL</t>
  </si>
  <si>
    <t>Bienes de Uso</t>
  </si>
  <si>
    <t>VALORACION DEL RIESGO</t>
  </si>
  <si>
    <t>Casi Certeza (5)</t>
  </si>
  <si>
    <t>Probable (4)</t>
  </si>
  <si>
    <t>Moderado (3)</t>
  </si>
  <si>
    <t>Insignificante (1)</t>
  </si>
  <si>
    <t>Extremo</t>
  </si>
  <si>
    <t>Alto</t>
  </si>
  <si>
    <t>Bajo</t>
  </si>
  <si>
    <t>PROBABILIDAD</t>
  </si>
  <si>
    <t>Mapa de Riesgos Inherente</t>
  </si>
  <si>
    <t>(antes de los controles mitigantes)</t>
  </si>
  <si>
    <t>Mapa de Riesgos Residual</t>
  </si>
  <si>
    <t>(Riesgo Inherente - Controles)</t>
  </si>
  <si>
    <t>Medio</t>
  </si>
  <si>
    <t>Mayor</t>
  </si>
  <si>
    <t>No Aceptable</t>
  </si>
  <si>
    <t>RIESGO INHERENTE</t>
  </si>
  <si>
    <t>Optimo</t>
  </si>
  <si>
    <t>Bueno</t>
  </si>
  <si>
    <t>Mas que Regular</t>
  </si>
  <si>
    <t>Regular</t>
  </si>
  <si>
    <t>Insuficiente</t>
  </si>
  <si>
    <t>total</t>
  </si>
  <si>
    <t>Catastroficas (5)</t>
  </si>
  <si>
    <t>Moderadas (3)</t>
  </si>
  <si>
    <t>Menores (2)</t>
  </si>
  <si>
    <t>Mayores (4)</t>
  </si>
  <si>
    <t>IMPACTO</t>
  </si>
  <si>
    <t>CONTROLES IDENTIFICADOS - MEDIDAS DE MITIGACION</t>
  </si>
  <si>
    <t>Poco Probable (2)</t>
  </si>
  <si>
    <t>Improbable (1)</t>
  </si>
  <si>
    <t>CONTROLES</t>
  </si>
  <si>
    <t>Menor</t>
  </si>
  <si>
    <t>Incumplimiento de las Obligaciones Tributarias.</t>
  </si>
  <si>
    <t>Cumplimiento de Políticas de protección de activos de información de la compañía y de clientes</t>
  </si>
  <si>
    <t>Colocación</t>
  </si>
  <si>
    <t>Cobranzas</t>
  </si>
  <si>
    <t xml:space="preserve">Control de Valores </t>
  </si>
  <si>
    <t>Disponibilidades</t>
  </si>
  <si>
    <t>Inversiones</t>
  </si>
  <si>
    <t>13. Cumplimiento Normas tributarias</t>
  </si>
  <si>
    <t>Partidas conciliatorias de antigua data no regularizadas por falta de seguimiento y control.</t>
  </si>
  <si>
    <t>Cálculo Incorrecto del Valor Contable de las Inversiones Financieras.</t>
  </si>
  <si>
    <t>Cobranzas de Intereses</t>
  </si>
  <si>
    <t>Falta de conciliación de los registros contables  de las cuentas Activas y Pasivas con los inventarios de cuentas.</t>
  </si>
  <si>
    <t>Falta de Conciliación de datos entre las planillas manejadas por el Área Jurídica y el Área Contable .</t>
  </si>
  <si>
    <t>Ausencia de Política de revisión de antecedentes crediticios y nivel de endeudamiento del personal. (Gerentes y colaboradores)</t>
  </si>
  <si>
    <t>Incumplimiento de la Ley 1015/97 de Prevención de Lavado de Dinero.</t>
  </si>
  <si>
    <t>Gestión  de Morosidad</t>
  </si>
  <si>
    <t>Conciliación de Cuentas</t>
  </si>
  <si>
    <t>Gestión del Riesgo</t>
  </si>
  <si>
    <t xml:space="preserve">Protección de Activos de Información </t>
  </si>
  <si>
    <t xml:space="preserve">Segregación de Funciones </t>
  </si>
  <si>
    <t>12. Cumplimiento Normas Prevención LD - FT</t>
  </si>
  <si>
    <t>14. Gestión de Tecnología de Información</t>
  </si>
  <si>
    <t>Calificación del Control</t>
  </si>
  <si>
    <t>Automatización</t>
  </si>
  <si>
    <t>Control de Asistencia.</t>
  </si>
  <si>
    <t>Metas y Objetivos.</t>
  </si>
  <si>
    <t>Políticas  y Procedimientos.</t>
  </si>
  <si>
    <t>Incumplimiento en la presentación en tiempo y forma de los Libros Laborales (IPS, Planilla de Salarios MTSS, Registro de Vacaciones).</t>
  </si>
  <si>
    <t>IMPACTO 
(I)</t>
  </si>
  <si>
    <t>PROBABILIDAD 
(P)</t>
  </si>
  <si>
    <t>R-017</t>
  </si>
  <si>
    <t>Nivel de Riesgo
(P) x (I)
 (Riesgo Inherente)</t>
  </si>
  <si>
    <t>Consejo de Administración</t>
  </si>
  <si>
    <t>Seguimiento a Informes de órganos de control: Auditoria Interna, Auditoria Externa, INCOOP</t>
  </si>
  <si>
    <t>Revisión de informes de Comités de Apoyo, toma de acuerdos y cumplimiento a observaciones</t>
  </si>
  <si>
    <t>Se realizan el seguimiento y monitores  del  Plan Estratégico</t>
  </si>
  <si>
    <t>Nuevas reglamentaciones de INCOOP  (Liquidez, Inversión y Solvencia) exigen mayores niveles de inversión.</t>
  </si>
  <si>
    <t>Que los intereses de inversiones no sean acreditadas en los fondos de la Cooperativa conforme a las clausulas de los contratos.</t>
  </si>
  <si>
    <t>Comisiones</t>
  </si>
  <si>
    <t>R-008</t>
  </si>
  <si>
    <t>R-010</t>
  </si>
  <si>
    <t>R-011</t>
  </si>
  <si>
    <t>R-012</t>
  </si>
  <si>
    <t>R-018</t>
  </si>
  <si>
    <t>Capitlizacón</t>
  </si>
  <si>
    <t>Incumplimiento de las normas y procedimientos de otorgamiento de préstamos.</t>
  </si>
  <si>
    <t>Reporte de Producción para el pago de Incentivo es elaborado por el mismo Departamento crédito (Parte interesada).</t>
  </si>
  <si>
    <t>Desembolso de préstamos</t>
  </si>
  <si>
    <t>No se cumple el tiempo de desembolso de los préstamo</t>
  </si>
  <si>
    <t>R-028</t>
  </si>
  <si>
    <t>Falta de monitoreo de la Morosidad de la cartera de préstamo</t>
  </si>
  <si>
    <t>No existe Políticas para el registro y control de las altas y bajas de los bienes de uso, y un inventario actualizado conciliados con las cuentas contables.</t>
  </si>
  <si>
    <t xml:space="preserve">Cartera  Judiciales </t>
  </si>
  <si>
    <t>Inadecuado control de asistencia del personal en Casa Central y de Sucursales.</t>
  </si>
  <si>
    <t>Incumplimiento de las Disposiciones Legales del INCOOP.</t>
  </si>
  <si>
    <t>Seguridad Física</t>
  </si>
  <si>
    <t>R-106</t>
  </si>
  <si>
    <t>R-107</t>
  </si>
  <si>
    <t>R-108</t>
  </si>
  <si>
    <t>R-109</t>
  </si>
  <si>
    <t>Deficiencias en la seguridad y monitoreo que afecte los datos e informaciones</t>
  </si>
  <si>
    <t>Adm, Conf. y Seguridad del Dominio.</t>
  </si>
  <si>
    <t>R-110</t>
  </si>
  <si>
    <t>Accesos no autorizados a los sistemas y recursos</t>
  </si>
  <si>
    <t>Adm. y Seguridad lógica de la Base de Datos</t>
  </si>
  <si>
    <t>R-111</t>
  </si>
  <si>
    <t>Accesos no autorizados a los datos e informaciones</t>
  </si>
  <si>
    <t>R-112</t>
  </si>
  <si>
    <t>R-113</t>
  </si>
  <si>
    <t>Plan de Contingencia de TI o DRP TI</t>
  </si>
  <si>
    <t>R-114</t>
  </si>
  <si>
    <t>Discontinuidad de los servicios a los clientes por falta de contingencia y respaldo</t>
  </si>
  <si>
    <t>R-115</t>
  </si>
  <si>
    <t>R-116</t>
  </si>
  <si>
    <t>Mayores</t>
  </si>
  <si>
    <t>Denuncia de Clientes.</t>
  </si>
  <si>
    <t>Falta de atención oportuna a los reclamos y denuncias de los clientes.</t>
  </si>
  <si>
    <t>Inadecuada apertura de caja, y ausencis de firmas en el documento</t>
  </si>
  <si>
    <t>Faltante de valores por ausencia de Arqueo de caja del dia anterior con las firmas correspondientes.-</t>
  </si>
  <si>
    <t xml:space="preserve">Inconsistencia de los saldo de sistemas con la planilla de control de saldo de valores de tesoria, en las Sucursales donde no cuentan con bancos a disposicion </t>
  </si>
  <si>
    <t>Falta de integridad de depositos de las recaudaciones del dia anterior.</t>
  </si>
  <si>
    <t>Anulaciones de operaciones de depósitos y pago de prestamos sin las autorizaciones correspondientes</t>
  </si>
  <si>
    <t>Inadecuado seguimiento de morosidad en las unidades operativas.</t>
  </si>
  <si>
    <t xml:space="preserve">15. Casa Central y Sucursales </t>
  </si>
  <si>
    <t>Reporte gerencial</t>
  </si>
  <si>
    <t>El consejo de administración no es informado acerca de la evolución del riesgo de credito( condición de la cartera, constitución de previciones, informe de morosidad, cobros judiciales), con lo cual no toma las medida correctiva necesarias</t>
  </si>
  <si>
    <t>Limites de creditos</t>
  </si>
  <si>
    <t>Ausencia de  límites para los créditos otorgados a deudores individuales y grupos relacionados, con lo cual no se considera, la unidad de riesgos en el otorgamiento de préstamos.</t>
  </si>
  <si>
    <t>Ausencia de lineamientos por escrito sobre los criterios a considerar para evaluar las solicitudes de préstamo.</t>
  </si>
  <si>
    <t>Ausencia de politicas, criterios y niveles de aprobación y otorgamiento de créditos por el consejo de administracón y altos ejecutivos</t>
  </si>
  <si>
    <t>Ausencia o falta de responsables asignados para el estudio de créditos</t>
  </si>
  <si>
    <t>Ausencia o falta de responsables asignados para la Aprobación de créditos</t>
  </si>
  <si>
    <t>Ausencia o falta de políticas y responsables para la salvaguarda y utilización de pagarés y garantías</t>
  </si>
  <si>
    <t>La falta de un adecuado control de los documentos declarados incobrables imposibilita las recuperaciones de los mismos o la posibilidad de negociar (venta de cartera morosa)</t>
  </si>
  <si>
    <t>La ausencia de politicas de incentivos y castigos por el cumplimiento o incumplimiento de las metas de colocación y ventas puede acarrear una baja productividad de los colaboradores a cargo de estas tareas</t>
  </si>
  <si>
    <t>La ausencia de politicas de incentivos y castigos por el cumplimiento o incumplimiento, por el crecimiento de morosidad puede conducir a un aumento mayor al apetito al riesgo y perdida financiera para la entidad.</t>
  </si>
  <si>
    <t>La ausencia de políticas de seguimiento sobre los creditos en gestion judicial puede dar lugar a mala gestion jurídica y perdida financiera para la entidad.</t>
  </si>
  <si>
    <t>Incobrables</t>
  </si>
  <si>
    <t>Creditos Vinculados</t>
  </si>
  <si>
    <t>Morosidad</t>
  </si>
  <si>
    <t>Gestion Judicial</t>
  </si>
  <si>
    <t>Las Renovaciones, Reprogamaciones y Refinanciaciones realizadas fuera de los  límites establecidos en las normas respecto de la cartera de créditos puede dar lugar a constitucion insuficiente de previsiones y generando utilidades ficticias.</t>
  </si>
  <si>
    <t>Garantias</t>
  </si>
  <si>
    <t>10. Riesgo Crediticio</t>
  </si>
  <si>
    <t>Ausencia de límites de credito por plazos otorgado, puede generar un descalse y falta de liquidez para afrontar compromidos financieros asumidos.</t>
  </si>
  <si>
    <t>Ausencia o falta de responsables asignados para el seguimiento de los créditos</t>
  </si>
  <si>
    <t>Ausencia o falta de responsables asignados para la cobranza de créditos</t>
  </si>
  <si>
    <t>La ausencia de politicas  y criterios adecuados y actualizados para realizar la cobranza de los créditos en mora o con problemas, judicial o extrajudicial, deja a criterio de las personas la aplicación de esquemas de cobranzas.</t>
  </si>
  <si>
    <t>La ausencia de seguimiento puntual a los créditos de los miembros del consejo de administración y altos ejecutivos puede dar lugar a conflicto de intereses.</t>
  </si>
  <si>
    <t>La ausencia de actualizaciones periodicas de las  tasaciones  de los bienes recibidos en  garantías pueden  dejar al descubierto la cobertura del prestamo garantizado.</t>
  </si>
  <si>
    <t>La ausencia de  politicas o lineamientos para el tratamiento de los bienes recibidos en pagos o embargados dando lugar al menejo inadecuado.</t>
  </si>
  <si>
    <t>Ausencia de una metodologia o herramienta técnica que permite pronosticar con razonable certeza los flujos de efectivo o calces de plazo en el corto y mediano plazo</t>
  </si>
  <si>
    <t>Ausencia de un plan formal de contigencias para hacer frente a los requerimientos anormales de liquidez en la Cooperativa</t>
  </si>
  <si>
    <t>Falta de limites máximo de inversiones</t>
  </si>
  <si>
    <t>Ausencia de criterios sobre las opciones de inversión de los excedentes de liquidez</t>
  </si>
  <si>
    <t>Falta una adecuada segregación de funciones en el proceso de tesoreria</t>
  </si>
  <si>
    <t>Falta de utilizacion de  bóvedas o cajas fuertes para custodiar el dinero y valores manejados por la entidad.</t>
  </si>
  <si>
    <t>Falta de  realizacion arqueos sorpresivos y periodicos a los cajeros y demás responsables de la custodia de efectivo y títulos valores.</t>
  </si>
  <si>
    <t>Falta de medidas de seguridad en los recursos tecnológicos y aplicativos, de manera que solo personal autorizado pueda ingresar a programas confidenciales o que pongan en riesgo la disposición de los recursos institucionales.</t>
  </si>
  <si>
    <t>Falta de  un plan formal de contingencias para hacer frente a fallas o interrupciones temporales o permanentes derivadas de los sistemas de información de la entidad.</t>
  </si>
  <si>
    <t>Falta de un adecuado nivel de atribucciones en las decisiones relacionadas con el proceso de contabilidad. (tales como monto de los ajustes contables)</t>
  </si>
  <si>
    <t>Falta de correlatividad numerica en los comprobantes de egresos e ingresos.</t>
  </si>
  <si>
    <t>Ausencia de criterios sobre responsables para la emision de reportes, periodicidad y tipos de reportes sobre liquidez</t>
  </si>
  <si>
    <t>Ausencia de reglamento y/o procedimientos en las áreas claves (Tesorería, crédito y cobranzas, controles de activos, seguridades fisicas, contabilidad, captaciones , tecnología)</t>
  </si>
  <si>
    <t>Ausencia de asignacion de responsables en cuanto a la obtención y comunicacion de normativas actualizadas sobre regulaciónes que afecten a la entidad</t>
  </si>
  <si>
    <t>Ausencia de asignacion de las firmas autorizadas (uso de firmas) y niveles de alzada para cada proceso</t>
  </si>
  <si>
    <t>Seguridad Lógica</t>
  </si>
  <si>
    <t>Contingencia de TI</t>
  </si>
  <si>
    <t>Requerimientos Regulatorios</t>
  </si>
  <si>
    <t>Niveles de Autorizacion</t>
  </si>
  <si>
    <t>Libros Impositivos</t>
  </si>
  <si>
    <t>Apertura de Caja</t>
  </si>
  <si>
    <t>Arqueo de Caja y Tesoreria</t>
  </si>
  <si>
    <t>Ahorros</t>
  </si>
  <si>
    <t>Valores en Custodia</t>
  </si>
  <si>
    <t>Inadecuado control sobre el inventario de las tarjetas de Credito, Debito y Pines pendientes de entrega existentes en la Sucursal y Matriz</t>
  </si>
  <si>
    <t>Deficiencia en el proceso de destruccion de plasticos de tarjeta de Creditos pendientes de entrega mayores a 60 dias.</t>
  </si>
  <si>
    <t>Ausencia de arqueos físicos de pagares custodiados en la Sucursal.-</t>
  </si>
  <si>
    <t>Inadecuada seguridad física y ambiental de los pagares si no estan custodiados en un recinto con acceso restinguido y las medidas de seguridad y ambiental adecuado.</t>
  </si>
  <si>
    <t>Los pagarés cancelados que no sean inutilizados con el sello de "CANCELADO"</t>
  </si>
  <si>
    <t>Perfiles de Usuarios</t>
  </si>
  <si>
    <t>Inadecuado otorgamiento de perfiles de usuario para anulaciones de depositos y pago de prestamos, y que no cuente con la opcion de "Hecho Por" y "Verificado por"</t>
  </si>
  <si>
    <t>Inadecuado funcionamiento del CCTV y el plazo de resguardo de imágenes no son suficientes</t>
  </si>
  <si>
    <t>Aprobacion y Emision de TC</t>
  </si>
  <si>
    <t>Sin las normas del proceso de aprobación de crédito y de las delegaciones claras, pueden ocurrir pérdidas de crédito y la cartera de clientes puede deteriorarse. Errores de operación también dan lugar al incremento del riesgo.</t>
  </si>
  <si>
    <t>Inadecuado proceso de bloqueo por perdidas o robo</t>
  </si>
  <si>
    <t>Los contratos y acuses de recpecion de PIN de TC no estan  custodiados en lugar seguro con acceso restringido y bajo la responsabilidad de una persona determinado.</t>
  </si>
  <si>
    <t>R-031</t>
  </si>
  <si>
    <t>R-032</t>
  </si>
  <si>
    <t>R-033</t>
  </si>
  <si>
    <t>R-034</t>
  </si>
  <si>
    <t>R-035</t>
  </si>
  <si>
    <t>R-036</t>
  </si>
  <si>
    <t>R-040</t>
  </si>
  <si>
    <t>R-052</t>
  </si>
  <si>
    <t>R-054</t>
  </si>
  <si>
    <t>R-058</t>
  </si>
  <si>
    <t>R-059</t>
  </si>
  <si>
    <t>R-060</t>
  </si>
  <si>
    <t>R-069</t>
  </si>
  <si>
    <t>R-070</t>
  </si>
  <si>
    <t>R-071</t>
  </si>
  <si>
    <t>R-080</t>
  </si>
  <si>
    <t>R-083</t>
  </si>
  <si>
    <t>R-095</t>
  </si>
  <si>
    <t>R-096</t>
  </si>
  <si>
    <t>R-097</t>
  </si>
  <si>
    <t>R-098</t>
  </si>
  <si>
    <t>R-099</t>
  </si>
  <si>
    <t>R-100</t>
  </si>
  <si>
    <t>R-101</t>
  </si>
  <si>
    <t>R-102</t>
  </si>
  <si>
    <t>R-103</t>
  </si>
  <si>
    <t>R-104</t>
  </si>
  <si>
    <t>R-105</t>
  </si>
  <si>
    <t>R-117</t>
  </si>
  <si>
    <t>R-118</t>
  </si>
  <si>
    <t>R-119</t>
  </si>
  <si>
    <t>R-120</t>
  </si>
  <si>
    <t>R-121</t>
  </si>
  <si>
    <t>R-122</t>
  </si>
  <si>
    <t>R-125</t>
  </si>
  <si>
    <t>R-126</t>
  </si>
  <si>
    <t>R-127</t>
  </si>
  <si>
    <t>R-128</t>
  </si>
  <si>
    <t>R-129</t>
  </si>
  <si>
    <t>R-130</t>
  </si>
  <si>
    <t>R-131</t>
  </si>
  <si>
    <t>R-132</t>
  </si>
  <si>
    <t>R-133</t>
  </si>
  <si>
    <t>Bloqueos</t>
  </si>
  <si>
    <t>Contratos y acuses de PIN</t>
  </si>
  <si>
    <t>Apertura</t>
  </si>
  <si>
    <t>Moderadas</t>
  </si>
  <si>
    <t>17. Riesgo Operativo</t>
  </si>
  <si>
    <t>Perfiles de usuario</t>
  </si>
  <si>
    <t>Inadecuado derechos de Accesos otorgados en los sistemas de RRHH</t>
  </si>
  <si>
    <t>Selección de Personal</t>
  </si>
  <si>
    <t>Inadecuado proceso de selección y contratacion de personal</t>
  </si>
  <si>
    <t>Inadecaudo programa de Entrenamiento del Personal</t>
  </si>
  <si>
    <t>Entrenamiento</t>
  </si>
  <si>
    <t>21. Riesgo de Liquidez</t>
  </si>
  <si>
    <t>Flujos de efectivo</t>
  </si>
  <si>
    <t>Plan de Contingencia</t>
  </si>
  <si>
    <t>Limites</t>
  </si>
  <si>
    <t>01. Gobierno Corporativo</t>
  </si>
  <si>
    <t>02. Financiero</t>
  </si>
  <si>
    <t>03. Comercial y préstamos</t>
  </si>
  <si>
    <t>04. Tarjetas de Credito</t>
  </si>
  <si>
    <t xml:space="preserve">05. Gestión de Tesorería </t>
  </si>
  <si>
    <t>06. Gestión de Información Financiera y Contable</t>
  </si>
  <si>
    <t>07. Captaciones</t>
  </si>
  <si>
    <t>09. Gestión de Talento Humano</t>
  </si>
  <si>
    <t>11. Cumplimiento Normas INCOOP</t>
  </si>
  <si>
    <t>Catastroficas</t>
  </si>
  <si>
    <t>Menores</t>
  </si>
  <si>
    <t>Documentaciones</t>
  </si>
  <si>
    <t>Creditos otorgados sin que reunan todos los requisitos de documentaciones</t>
  </si>
  <si>
    <t xml:space="preserve">No se posee funciones y atribuciones por escrito para colocar y aprobar las inversiones.  </t>
  </si>
  <si>
    <t xml:space="preserve">El contrato de asesores estipula que los mismos pueden realizar cobranzas de cuotas de financiamiento. </t>
  </si>
  <si>
    <t>No se realiza arqueo de valores de la Tesoreria y Fondo Fijo de la Casa Matriz y sucursales realizada  en forma periódica.(rutinaria y sorpresivas)</t>
  </si>
  <si>
    <t>Falta de adecuacion de la entidad al plan de cuentas impuesto por el organo contralor para la registracion contable de las operaciones.</t>
  </si>
  <si>
    <t>Apertura de caja de ahorro sin el cumplimiento de lo recaudos establecidos en los lineamientos de la cooperativa.</t>
  </si>
  <si>
    <t>08. Marketing</t>
  </si>
  <si>
    <t>No se establecen metas y objetivos para la realización de una adecuada evaluación de desempeño del personal.</t>
  </si>
  <si>
    <t>Inadecuada segregación de funciones de usuarios y perfiles de acceso inadecuados a los sistemas</t>
  </si>
  <si>
    <t>Inadecuado manejo de fondos de publicidad</t>
  </si>
  <si>
    <t>Manejo de recursos</t>
  </si>
  <si>
    <t>R-123</t>
  </si>
  <si>
    <t>R-124</t>
  </si>
  <si>
    <t>Antecedentes de Socios</t>
  </si>
  <si>
    <t>Actividad del Socio</t>
  </si>
  <si>
    <t>Se incorpore personas con antecedentes  en materia de LA/FT</t>
  </si>
  <si>
    <t>Se incorpore personas cuya actividad sea de riesgo alto en materia de LA/FT</t>
  </si>
  <si>
    <t>Comportamiento del Socio</t>
  </si>
  <si>
    <t>No sean identificados los comportamientos inusuales o fuera de los normal o que salga de la habitualidad del socio</t>
  </si>
  <si>
    <t>Poco Probable</t>
  </si>
  <si>
    <t>Probable</t>
  </si>
  <si>
    <t>Préstamos</t>
  </si>
  <si>
    <t>Los acuerdos, resoluciones importantes, Administración de Riesgos, deben estar documentados en actas de Consejo de Administración</t>
  </si>
  <si>
    <t>El Departamento de Talento Humano no cuente con un Manual autorizado por el Consejo de Administración, sobre la política salarial  y manual de cargos y funciones actualizada.</t>
  </si>
  <si>
    <t>Inadecuado derecho de acceso de los usuarios al sistema de la Procesadora</t>
  </si>
  <si>
    <t>SI</t>
  </si>
  <si>
    <t>Periodico</t>
  </si>
  <si>
    <t>La cooperativa lleva el control de las actuas utilizadas</t>
  </si>
  <si>
    <t>NO</t>
  </si>
  <si>
    <t>Riesgos Identificados</t>
  </si>
  <si>
    <t>zfasdfas</t>
  </si>
  <si>
    <t>Manual Depend TI</t>
  </si>
  <si>
    <t>Detectivo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</si>
</sst>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sz val="10"/>
      <name val="Arial"/>
      <family val="2"/>
    </font>
    <font>
      <b/>
      <sz val="10"/>
      <name val="Arial"/>
      <family val="2"/>
    </font>
    <font>
      <sz val="8"/>
      <name val="Arial"/>
      <family val="2"/>
    </font>
    <font>
      <b/>
      <sz val="18"/>
      <name val="Arial"/>
      <family val="2"/>
    </font>
    <font>
      <sz val="9"/>
      <color indexed="81"/>
      <name val="Tahoma"/>
      <family val="2"/>
    </font>
    <font>
      <sz val="9"/>
      <name val="Arial"/>
      <family val="2"/>
    </font>
    <font>
      <b/>
      <sz val="9"/>
      <name val="Arial"/>
      <family val="2"/>
    </font>
    <font>
      <sz val="10"/>
      <name val="Arial"/>
      <family val="2"/>
      <charset val="1"/>
    </font>
    <font>
      <sz val="9"/>
      <color rgb="FFFF0000"/>
      <name val="Arial"/>
      <family val="2"/>
    </font>
    <font>
      <sz val="9"/>
      <color theme="1"/>
      <name val="Arial"/>
      <family val="2"/>
    </font>
    <font>
      <b/>
      <sz val="10"/>
      <color rgb="FFFF0000"/>
      <name val="Arial"/>
      <family val="2"/>
    </font>
    <font>
      <sz val="10"/>
      <color rgb="FFFF0000"/>
      <name val="Arial"/>
      <family val="2"/>
    </font>
    <font>
      <sz val="9"/>
      <color rgb="FF000000"/>
      <name val="Arial"/>
      <family val="2"/>
    </font>
  </fonts>
  <fills count="14">
    <fill>
      <patternFill patternType="none"/>
    </fill>
    <fill>
      <patternFill patternType="gray125"/>
    </fill>
    <fill>
      <patternFill patternType="solid">
        <fgColor indexed="10"/>
        <bgColor indexed="64"/>
      </patternFill>
    </fill>
    <fill>
      <patternFill patternType="solid">
        <fgColor indexed="22"/>
        <bgColor indexed="64"/>
      </patternFill>
    </fill>
    <fill>
      <patternFill patternType="solid">
        <fgColor indexed="42"/>
        <bgColor indexed="64"/>
      </patternFill>
    </fill>
    <fill>
      <patternFill patternType="solid">
        <fgColor theme="9" tint="0.39997558519241921"/>
        <bgColor indexed="64"/>
      </patternFill>
    </fill>
    <fill>
      <patternFill patternType="solid">
        <fgColor theme="0"/>
        <bgColor indexed="64"/>
      </patternFill>
    </fill>
    <fill>
      <patternFill patternType="solid">
        <fgColor rgb="FFFFFF00"/>
        <bgColor indexed="64"/>
      </patternFill>
    </fill>
    <fill>
      <patternFill patternType="solid">
        <fgColor theme="0" tint="-0.499984740745262"/>
        <bgColor indexed="64"/>
      </patternFill>
    </fill>
    <fill>
      <patternFill patternType="solid">
        <fgColor rgb="FFFF0000"/>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rgb="FF00B050"/>
        <bgColor indexed="64"/>
      </patternFill>
    </fill>
    <fill>
      <patternFill patternType="solid">
        <fgColor theme="3"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s>
  <cellStyleXfs count="4">
    <xf numFmtId="0" fontId="0" fillId="0" borderId="0"/>
    <xf numFmtId="0" fontId="1" fillId="0" borderId="0"/>
    <xf numFmtId="0" fontId="8" fillId="0" borderId="0"/>
    <xf numFmtId="0" fontId="1" fillId="0" borderId="0"/>
  </cellStyleXfs>
  <cellXfs count="127">
    <xf numFmtId="0" fontId="0" fillId="0" borderId="0" xfId="0"/>
    <xf numFmtId="0" fontId="6" fillId="0" borderId="1" xfId="0" applyFont="1" applyBorder="1" applyAlignment="1" applyProtection="1">
      <alignment vertical="center"/>
    </xf>
    <xf numFmtId="0" fontId="6" fillId="0" borderId="1" xfId="0" applyFont="1" applyBorder="1" applyAlignment="1" applyProtection="1">
      <alignment horizontal="center" vertical="center"/>
    </xf>
    <xf numFmtId="0" fontId="6" fillId="0" borderId="1" xfId="0" applyFont="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xf>
    <xf numFmtId="0" fontId="6" fillId="5" borderId="1" xfId="0" applyFont="1" applyFill="1" applyBorder="1" applyAlignment="1" applyProtection="1">
      <alignment horizontal="center" vertical="center"/>
      <protection locked="0"/>
    </xf>
    <xf numFmtId="0" fontId="6" fillId="0" borderId="0" xfId="0" applyFont="1" applyAlignment="1" applyProtection="1">
      <alignment vertical="center"/>
    </xf>
    <xf numFmtId="0" fontId="6" fillId="0" borderId="1" xfId="0" applyFont="1" applyFill="1" applyBorder="1" applyAlignment="1" applyProtection="1">
      <alignment vertical="center"/>
    </xf>
    <xf numFmtId="0" fontId="6" fillId="0" borderId="0" xfId="0" applyFont="1" applyFill="1" applyAlignment="1" applyProtection="1">
      <alignment vertical="center"/>
    </xf>
    <xf numFmtId="0" fontId="6" fillId="6" borderId="1" xfId="0" applyFont="1" applyFill="1" applyBorder="1" applyAlignment="1" applyProtection="1">
      <alignment vertical="center"/>
    </xf>
    <xf numFmtId="0" fontId="7" fillId="8" borderId="1" xfId="0" applyFont="1" applyFill="1" applyBorder="1" applyAlignment="1" applyProtection="1">
      <alignment horizontal="center" vertical="center" wrapText="1"/>
    </xf>
    <xf numFmtId="0" fontId="7" fillId="8" borderId="2" xfId="0" applyFont="1" applyFill="1" applyBorder="1" applyAlignment="1" applyProtection="1">
      <alignment horizontal="center" vertical="center" wrapText="1"/>
    </xf>
    <xf numFmtId="0" fontId="6" fillId="0" borderId="0" xfId="0" applyFont="1" applyAlignment="1" applyProtection="1">
      <alignment horizontal="center" vertical="center"/>
    </xf>
    <xf numFmtId="0" fontId="7" fillId="3" borderId="1" xfId="0" applyFont="1" applyFill="1" applyBorder="1" applyAlignment="1" applyProtection="1">
      <alignment horizontal="center" vertical="center" wrapText="1"/>
    </xf>
    <xf numFmtId="0" fontId="7" fillId="4" borderId="3" xfId="0" applyFont="1" applyFill="1" applyBorder="1" applyAlignment="1" applyProtection="1">
      <alignment horizontal="center" vertical="center" wrapText="1"/>
    </xf>
    <xf numFmtId="0" fontId="6" fillId="8" borderId="1" xfId="0" applyFont="1" applyFill="1" applyBorder="1" applyAlignment="1" applyProtection="1">
      <alignment horizontal="center" vertical="center"/>
    </xf>
    <xf numFmtId="0" fontId="7" fillId="8" borderId="3" xfId="0" applyFont="1" applyFill="1" applyBorder="1" applyAlignment="1" applyProtection="1">
      <alignment horizontal="center" vertical="center" wrapText="1"/>
    </xf>
    <xf numFmtId="0" fontId="6" fillId="0" borderId="0" xfId="0" applyFont="1" applyFill="1" applyAlignment="1" applyProtection="1">
      <alignment horizontal="center" vertical="center"/>
    </xf>
    <xf numFmtId="0" fontId="7" fillId="3" borderId="3" xfId="0" applyFont="1" applyFill="1" applyBorder="1" applyAlignment="1" applyProtection="1">
      <alignment horizontal="center" vertical="center" wrapText="1"/>
    </xf>
    <xf numFmtId="1" fontId="7" fillId="4" borderId="3" xfId="0" applyNumberFormat="1" applyFont="1" applyFill="1" applyBorder="1" applyAlignment="1" applyProtection="1">
      <alignment horizontal="center" vertical="center" wrapText="1"/>
    </xf>
    <xf numFmtId="1" fontId="7" fillId="8" borderId="3" xfId="0" applyNumberFormat="1" applyFont="1" applyFill="1" applyBorder="1" applyAlignment="1" applyProtection="1">
      <alignment horizontal="center" vertical="center" wrapText="1"/>
    </xf>
    <xf numFmtId="1" fontId="6" fillId="0" borderId="0" xfId="0" applyNumberFormat="1" applyFont="1" applyAlignment="1" applyProtection="1">
      <alignment vertical="center"/>
    </xf>
    <xf numFmtId="0" fontId="7" fillId="4" borderId="2" xfId="0" applyFont="1" applyFill="1" applyBorder="1" applyAlignment="1" applyProtection="1">
      <alignment horizontal="center" vertical="center" wrapText="1"/>
    </xf>
    <xf numFmtId="0" fontId="6" fillId="0" borderId="0" xfId="0" applyFont="1" applyBorder="1" applyAlignment="1" applyProtection="1">
      <alignment vertical="center"/>
    </xf>
    <xf numFmtId="0" fontId="6" fillId="0" borderId="0" xfId="0" applyFont="1" applyBorder="1" applyAlignment="1" applyProtection="1">
      <alignment horizontal="center" vertical="center"/>
    </xf>
    <xf numFmtId="0" fontId="7" fillId="1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wrapText="1"/>
    </xf>
    <xf numFmtId="0" fontId="6" fillId="10" borderId="1" xfId="0" applyFont="1" applyFill="1" applyBorder="1" applyAlignment="1" applyProtection="1">
      <alignment horizontal="center" vertical="center"/>
    </xf>
    <xf numFmtId="0" fontId="9" fillId="0" borderId="1" xfId="0" applyFont="1" applyBorder="1" applyAlignment="1" applyProtection="1">
      <alignment horizontal="center" vertical="center"/>
    </xf>
    <xf numFmtId="0" fontId="9" fillId="0" borderId="0" xfId="0" applyFont="1" applyAlignment="1" applyProtection="1">
      <alignment vertical="center"/>
    </xf>
    <xf numFmtId="0" fontId="0" fillId="7" borderId="1" xfId="0" applyFill="1" applyBorder="1" applyAlignment="1" applyProtection="1">
      <alignment horizontal="center" vertical="center"/>
      <protection hidden="1"/>
    </xf>
    <xf numFmtId="0" fontId="0" fillId="11" borderId="1" xfId="0" applyFill="1" applyBorder="1" applyAlignment="1" applyProtection="1">
      <alignment horizontal="center" vertical="center"/>
      <protection hidden="1"/>
    </xf>
    <xf numFmtId="0" fontId="0" fillId="9" borderId="1" xfId="0" applyFill="1" applyBorder="1" applyAlignment="1" applyProtection="1">
      <alignment horizontal="center" vertical="center"/>
      <protection hidden="1"/>
    </xf>
    <xf numFmtId="0" fontId="0" fillId="12" borderId="1" xfId="0" applyFill="1" applyBorder="1" applyAlignment="1" applyProtection="1">
      <alignment horizontal="center" vertical="center"/>
      <protection hidden="1"/>
    </xf>
    <xf numFmtId="0" fontId="0" fillId="13" borderId="0" xfId="0" applyFill="1" applyProtection="1">
      <protection hidden="1"/>
    </xf>
    <xf numFmtId="0" fontId="0" fillId="0" borderId="0" xfId="0" applyProtection="1">
      <protection hidden="1"/>
    </xf>
    <xf numFmtId="0" fontId="2" fillId="10" borderId="1" xfId="0" applyFont="1" applyFill="1" applyBorder="1" applyAlignment="1" applyProtection="1">
      <alignment horizontal="center" vertical="center"/>
      <protection hidden="1"/>
    </xf>
    <xf numFmtId="0" fontId="0" fillId="0" borderId="0" xfId="0" applyAlignment="1" applyProtection="1">
      <alignment vertical="center"/>
      <protection hidden="1"/>
    </xf>
    <xf numFmtId="0" fontId="0" fillId="9" borderId="1" xfId="0" applyFill="1" applyBorder="1" applyProtection="1">
      <protection hidden="1"/>
    </xf>
    <xf numFmtId="0" fontId="0" fillId="0" borderId="1" xfId="0" applyBorder="1" applyAlignment="1" applyProtection="1">
      <alignment horizontal="center" vertical="center"/>
      <protection hidden="1"/>
    </xf>
    <xf numFmtId="0" fontId="0" fillId="11" borderId="1" xfId="0" applyFill="1" applyBorder="1" applyProtection="1">
      <protection hidden="1"/>
    </xf>
    <xf numFmtId="0" fontId="0" fillId="7" borderId="1" xfId="0" applyFill="1" applyBorder="1" applyProtection="1">
      <protection hidden="1"/>
    </xf>
    <xf numFmtId="0" fontId="0" fillId="12" borderId="1" xfId="0" applyFill="1" applyBorder="1" applyProtection="1">
      <protection hidden="1"/>
    </xf>
    <xf numFmtId="0" fontId="0" fillId="0" borderId="0" xfId="0" applyAlignment="1" applyProtection="1">
      <alignment horizontal="center"/>
      <protection hidden="1"/>
    </xf>
    <xf numFmtId="0" fontId="11" fillId="0" borderId="10" xfId="0" applyFont="1" applyBorder="1" applyAlignment="1" applyProtection="1">
      <alignment horizontal="center" vertical="center"/>
      <protection hidden="1"/>
    </xf>
    <xf numFmtId="0" fontId="12" fillId="0" borderId="0" xfId="0" applyFont="1" applyAlignment="1" applyProtection="1">
      <alignment vertical="center"/>
      <protection hidden="1"/>
    </xf>
    <xf numFmtId="0" fontId="0" fillId="13" borderId="0" xfId="0" applyFill="1" applyAlignment="1" applyProtection="1">
      <alignment vertical="center"/>
      <protection hidden="1"/>
    </xf>
    <xf numFmtId="0" fontId="0" fillId="0" borderId="0" xfId="0" applyAlignment="1" applyProtection="1">
      <alignment horizontal="center" vertical="center"/>
      <protection hidden="1"/>
    </xf>
    <xf numFmtId="0" fontId="1" fillId="0" borderId="0" xfId="0" applyFont="1" applyAlignment="1" applyProtection="1">
      <alignment horizontal="center" vertical="center"/>
      <protection hidden="1"/>
    </xf>
    <xf numFmtId="0" fontId="0" fillId="13" borderId="0" xfId="0" applyFill="1" applyAlignment="1" applyProtection="1">
      <alignment horizontal="center"/>
      <protection hidden="1"/>
    </xf>
    <xf numFmtId="1" fontId="0" fillId="12" borderId="1" xfId="0" applyNumberFormat="1" applyFill="1" applyBorder="1" applyAlignment="1" applyProtection="1">
      <alignment horizontal="center" vertical="center"/>
      <protection hidden="1"/>
    </xf>
    <xf numFmtId="1" fontId="0" fillId="7" borderId="1" xfId="0" applyNumberFormat="1" applyFill="1" applyBorder="1" applyAlignment="1" applyProtection="1">
      <alignment horizontal="center" vertical="center"/>
      <protection hidden="1"/>
    </xf>
    <xf numFmtId="1" fontId="0" fillId="11" borderId="1" xfId="0" applyNumberFormat="1" applyFill="1" applyBorder="1" applyAlignment="1" applyProtection="1">
      <alignment horizontal="center" vertical="center"/>
      <protection hidden="1"/>
    </xf>
    <xf numFmtId="1" fontId="0" fillId="9" borderId="1" xfId="0" applyNumberFormat="1" applyFill="1" applyBorder="1" applyAlignment="1" applyProtection="1">
      <alignment horizontal="center" vertical="center"/>
      <protection hidden="1"/>
    </xf>
    <xf numFmtId="2" fontId="0" fillId="0" borderId="0" xfId="0" applyNumberFormat="1" applyProtection="1">
      <protection hidden="1"/>
    </xf>
    <xf numFmtId="1" fontId="0" fillId="0" borderId="1" xfId="0" applyNumberForma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1" fontId="12" fillId="0" borderId="10" xfId="0" applyNumberFormat="1" applyFont="1" applyBorder="1" applyAlignment="1" applyProtection="1">
      <alignment horizontal="center" vertical="center"/>
      <protection hidden="1"/>
    </xf>
    <xf numFmtId="1" fontId="12" fillId="0" borderId="0" xfId="0" applyNumberFormat="1" applyFont="1" applyBorder="1" applyAlignment="1" applyProtection="1">
      <alignment horizontal="center" vertical="center"/>
      <protection hidden="1"/>
    </xf>
    <xf numFmtId="0" fontId="2" fillId="0" borderId="0" xfId="0" applyFont="1" applyAlignment="1" applyProtection="1">
      <alignment vertical="center"/>
      <protection hidden="1"/>
    </xf>
    <xf numFmtId="0" fontId="6" fillId="0" borderId="1" xfId="0" applyFont="1" applyFill="1" applyBorder="1" applyAlignment="1" applyProtection="1">
      <alignment horizontal="center" vertical="center"/>
      <protection hidden="1"/>
    </xf>
    <xf numFmtId="0" fontId="6" fillId="2" borderId="1" xfId="0" applyFont="1" applyFill="1" applyBorder="1" applyAlignment="1" applyProtection="1">
      <alignment horizontal="center" vertical="center"/>
      <protection hidden="1"/>
    </xf>
    <xf numFmtId="1" fontId="6" fillId="0" borderId="1" xfId="0" applyNumberFormat="1" applyFont="1" applyFill="1" applyBorder="1" applyAlignment="1" applyProtection="1">
      <alignment horizontal="center" vertical="center"/>
      <protection hidden="1"/>
    </xf>
    <xf numFmtId="0" fontId="7" fillId="10" borderId="3" xfId="0" applyFont="1" applyFill="1" applyBorder="1" applyAlignment="1" applyProtection="1">
      <alignment horizontal="center" vertical="center" wrapText="1"/>
    </xf>
    <xf numFmtId="0" fontId="6" fillId="0" borderId="1" xfId="0" applyFont="1" applyBorder="1"/>
    <xf numFmtId="0" fontId="6" fillId="0" borderId="1" xfId="0" applyFont="1" applyBorder="1" applyAlignment="1" applyProtection="1">
      <alignment horizontal="center" vertical="center"/>
    </xf>
    <xf numFmtId="0" fontId="6" fillId="0" borderId="1" xfId="0" applyFont="1" applyBorder="1" applyAlignment="1" applyProtection="1">
      <alignment horizontal="center" vertical="center"/>
    </xf>
    <xf numFmtId="0" fontId="10" fillId="0" borderId="1" xfId="0" applyFont="1" applyFill="1" applyBorder="1" applyAlignment="1" applyProtection="1">
      <alignment horizontal="left" vertical="center" wrapText="1"/>
    </xf>
    <xf numFmtId="0" fontId="6" fillId="0" borderId="1" xfId="0" applyFont="1" applyFill="1" applyBorder="1" applyAlignment="1" applyProtection="1">
      <alignment vertical="center" wrapText="1"/>
    </xf>
    <xf numFmtId="0" fontId="6" fillId="0" borderId="1" xfId="0" applyFont="1" applyBorder="1" applyAlignment="1" applyProtection="1">
      <alignment vertical="center"/>
    </xf>
    <xf numFmtId="0" fontId="6" fillId="0" borderId="1" xfId="0" applyFont="1" applyFill="1" applyBorder="1" applyAlignment="1" applyProtection="1">
      <alignment horizontal="left" vertical="center" wrapText="1"/>
    </xf>
    <xf numFmtId="0" fontId="6" fillId="0" borderId="1" xfId="0" applyFont="1" applyFill="1" applyBorder="1" applyAlignment="1" applyProtection="1">
      <alignment horizontal="center" vertical="center"/>
    </xf>
    <xf numFmtId="0" fontId="6" fillId="0" borderId="1" xfId="0" applyFont="1" applyFill="1" applyBorder="1" applyAlignment="1">
      <alignment horizontal="left" vertical="center" wrapText="1"/>
    </xf>
    <xf numFmtId="0" fontId="6" fillId="0" borderId="1" xfId="0" applyFont="1" applyFill="1" applyBorder="1" applyAlignment="1" applyProtection="1">
      <alignment vertical="center"/>
    </xf>
    <xf numFmtId="0" fontId="6" fillId="0" borderId="1" xfId="0" applyFont="1" applyBorder="1" applyAlignment="1" applyProtection="1">
      <alignment horizontal="center" vertical="center"/>
    </xf>
    <xf numFmtId="0" fontId="6" fillId="0" borderId="1" xfId="0" applyFont="1" applyBorder="1" applyAlignment="1" applyProtection="1">
      <alignment horizontal="center" vertical="center"/>
    </xf>
    <xf numFmtId="0" fontId="7" fillId="10" borderId="1" xfId="0" applyFont="1" applyFill="1" applyBorder="1" applyAlignment="1" applyProtection="1">
      <alignment horizontal="center" vertical="center"/>
    </xf>
    <xf numFmtId="0" fontId="6" fillId="0" borderId="1" xfId="0" applyFont="1" applyFill="1" applyBorder="1" applyAlignment="1" applyProtection="1">
      <alignment wrapText="1"/>
      <protection locked="0"/>
    </xf>
    <xf numFmtId="0" fontId="6" fillId="0" borderId="1" xfId="0" applyFont="1" applyFill="1" applyBorder="1"/>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7" fillId="4" borderId="3" xfId="0" applyFont="1" applyFill="1" applyBorder="1" applyAlignment="1" applyProtection="1">
      <alignment horizontal="center" vertical="center" wrapText="1"/>
    </xf>
    <xf numFmtId="0" fontId="13" fillId="0" borderId="1" xfId="0" applyFont="1" applyBorder="1" applyAlignment="1">
      <alignment horizontal="left" vertical="center" wrapText="1" readingOrder="1"/>
    </xf>
    <xf numFmtId="0" fontId="6" fillId="0" borderId="1" xfId="0" applyFont="1" applyBorder="1" applyAlignment="1" applyProtection="1">
      <alignment horizontal="center" vertical="center"/>
    </xf>
    <xf numFmtId="0" fontId="6" fillId="0" borderId="1" xfId="0" applyFont="1" applyBorder="1" applyAlignment="1">
      <alignment vertical="center"/>
    </xf>
    <xf numFmtId="0" fontId="6" fillId="0" borderId="1" xfId="0" applyFont="1" applyBorder="1" applyAlignment="1">
      <alignment horizontal="center" vertical="center"/>
    </xf>
    <xf numFmtId="0" fontId="6" fillId="6" borderId="1" xfId="0" applyFont="1" applyFill="1" applyBorder="1" applyAlignment="1">
      <alignment horizontal="left" vertical="center" wrapText="1"/>
    </xf>
    <xf numFmtId="0" fontId="6" fillId="6" borderId="1" xfId="0" applyFont="1" applyFill="1" applyBorder="1" applyAlignment="1">
      <alignment vertical="center" wrapText="1"/>
    </xf>
    <xf numFmtId="0" fontId="6" fillId="0" borderId="1" xfId="0" applyFont="1" applyBorder="1" applyAlignment="1">
      <alignment wrapText="1"/>
    </xf>
    <xf numFmtId="0" fontId="10" fillId="6" borderId="1" xfId="0" applyFont="1" applyFill="1" applyBorder="1" applyAlignment="1">
      <alignment horizontal="left" vertical="center" wrapText="1"/>
    </xf>
    <xf numFmtId="0" fontId="1" fillId="0" borderId="1" xfId="0" applyFont="1" applyBorder="1" applyAlignment="1" applyProtection="1">
      <alignment horizontal="center" vertical="center"/>
      <protection locked="0"/>
    </xf>
    <xf numFmtId="0" fontId="6" fillId="5" borderId="1" xfId="0" applyFont="1" applyFill="1" applyBorder="1" applyAlignment="1" applyProtection="1">
      <alignment vertical="center" wrapText="1"/>
    </xf>
    <xf numFmtId="0" fontId="6" fillId="0" borderId="0" xfId="0" applyFont="1" applyAlignment="1" applyProtection="1">
      <alignment vertical="center" wrapText="1"/>
    </xf>
    <xf numFmtId="0" fontId="6" fillId="10" borderId="1" xfId="0" applyFont="1" applyFill="1" applyBorder="1" applyAlignment="1" applyProtection="1">
      <alignment horizontal="center" vertical="center"/>
    </xf>
    <xf numFmtId="0" fontId="7" fillId="3" borderId="1" xfId="0" applyFont="1" applyFill="1" applyBorder="1" applyAlignment="1" applyProtection="1">
      <alignment horizontal="center" vertical="center"/>
    </xf>
    <xf numFmtId="0" fontId="6" fillId="0" borderId="1" xfId="0" applyFont="1" applyBorder="1" applyAlignment="1" applyProtection="1">
      <alignment horizontal="center" vertical="center"/>
    </xf>
    <xf numFmtId="0" fontId="7" fillId="3" borderId="3" xfId="0" applyFont="1" applyFill="1" applyBorder="1" applyAlignment="1" applyProtection="1">
      <alignment horizontal="center" vertical="center" wrapText="1"/>
    </xf>
    <xf numFmtId="0" fontId="7" fillId="3" borderId="9"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7" fillId="3" borderId="1" xfId="0" applyFont="1" applyFill="1" applyBorder="1" applyAlignment="1" applyProtection="1">
      <alignment horizontal="center" vertical="center" wrapText="1"/>
    </xf>
    <xf numFmtId="0" fontId="7" fillId="10" borderId="3" xfId="0" applyFont="1" applyFill="1" applyBorder="1" applyAlignment="1" applyProtection="1">
      <alignment horizontal="center" vertical="center" wrapText="1"/>
    </xf>
    <xf numFmtId="0" fontId="7" fillId="10" borderId="2" xfId="0" applyFont="1" applyFill="1" applyBorder="1" applyAlignment="1" applyProtection="1">
      <alignment horizontal="center" vertical="center" wrapText="1"/>
    </xf>
    <xf numFmtId="0" fontId="7" fillId="10" borderId="7" xfId="0" applyFont="1" applyFill="1" applyBorder="1" applyAlignment="1" applyProtection="1">
      <alignment horizontal="center" vertical="center" wrapText="1"/>
    </xf>
    <xf numFmtId="0" fontId="7" fillId="10" borderId="8" xfId="0" applyFont="1" applyFill="1" applyBorder="1" applyAlignment="1" applyProtection="1">
      <alignment horizontal="center" vertical="center" wrapText="1"/>
    </xf>
    <xf numFmtId="0" fontId="7" fillId="10" borderId="11" xfId="0" applyFont="1" applyFill="1" applyBorder="1" applyAlignment="1" applyProtection="1">
      <alignment horizontal="center" vertical="center" wrapText="1"/>
    </xf>
    <xf numFmtId="0" fontId="7" fillId="3" borderId="3" xfId="0" applyFont="1" applyFill="1" applyBorder="1" applyAlignment="1" applyProtection="1">
      <alignment horizontal="center" vertical="center"/>
    </xf>
    <xf numFmtId="0" fontId="7" fillId="3" borderId="9" xfId="0" applyFont="1" applyFill="1" applyBorder="1" applyAlignment="1" applyProtection="1">
      <alignment horizontal="center" vertical="center"/>
    </xf>
    <xf numFmtId="0" fontId="7" fillId="3" borderId="2" xfId="0" applyFont="1" applyFill="1" applyBorder="1" applyAlignment="1" applyProtection="1">
      <alignment horizontal="center" vertical="center"/>
    </xf>
    <xf numFmtId="0" fontId="7" fillId="4" borderId="1" xfId="0" applyFont="1" applyFill="1" applyBorder="1" applyAlignment="1" applyProtection="1">
      <alignment horizontal="center" vertical="center" wrapText="1"/>
    </xf>
    <xf numFmtId="0" fontId="7" fillId="10" borderId="1" xfId="0" applyFont="1" applyFill="1" applyBorder="1" applyAlignment="1" applyProtection="1">
      <alignment horizontal="center" vertical="center"/>
    </xf>
    <xf numFmtId="0" fontId="7" fillId="4" borderId="7" xfId="0" applyFont="1" applyFill="1" applyBorder="1" applyAlignment="1" applyProtection="1">
      <alignment horizontal="center" vertical="center" wrapText="1"/>
    </xf>
    <xf numFmtId="0" fontId="7" fillId="4" borderId="8" xfId="0" applyFont="1" applyFill="1" applyBorder="1" applyAlignment="1" applyProtection="1">
      <alignment horizontal="center" vertical="center" wrapText="1"/>
    </xf>
    <xf numFmtId="0" fontId="7" fillId="4" borderId="11" xfId="0" applyFont="1" applyFill="1" applyBorder="1" applyAlignment="1" applyProtection="1">
      <alignment horizontal="center" vertical="center" wrapText="1"/>
    </xf>
    <xf numFmtId="0" fontId="7" fillId="10" borderId="12" xfId="0" applyFont="1" applyFill="1" applyBorder="1" applyAlignment="1" applyProtection="1">
      <alignment horizontal="center" vertical="center"/>
    </xf>
    <xf numFmtId="0" fontId="7" fillId="10" borderId="0" xfId="0" applyFont="1" applyFill="1" applyBorder="1" applyAlignment="1" applyProtection="1">
      <alignment horizontal="center" vertical="center"/>
    </xf>
    <xf numFmtId="0" fontId="7" fillId="10" borderId="5" xfId="0" applyFont="1" applyFill="1" applyBorder="1" applyAlignment="1" applyProtection="1">
      <alignment horizontal="center" vertical="center"/>
    </xf>
    <xf numFmtId="0" fontId="7" fillId="10" borderId="14" xfId="0" applyFont="1" applyFill="1" applyBorder="1" applyAlignment="1" applyProtection="1">
      <alignment horizontal="center" vertical="center"/>
    </xf>
    <xf numFmtId="0" fontId="7" fillId="10" borderId="13" xfId="0" applyFont="1" applyFill="1" applyBorder="1" applyAlignment="1" applyProtection="1">
      <alignment horizontal="center" vertical="center"/>
    </xf>
    <xf numFmtId="0" fontId="7" fillId="10" borderId="6" xfId="0" applyFont="1" applyFill="1" applyBorder="1" applyAlignment="1" applyProtection="1">
      <alignment horizontal="center" vertical="center"/>
    </xf>
    <xf numFmtId="0" fontId="7" fillId="4" borderId="3" xfId="0" applyFont="1" applyFill="1" applyBorder="1" applyAlignment="1" applyProtection="1">
      <alignment horizontal="center" vertical="center" wrapText="1"/>
    </xf>
    <xf numFmtId="0" fontId="7" fillId="4" borderId="2" xfId="0" applyFont="1" applyFill="1" applyBorder="1" applyAlignment="1" applyProtection="1">
      <alignment horizontal="center" vertical="center" wrapText="1"/>
    </xf>
    <xf numFmtId="0" fontId="4" fillId="0" borderId="0" xfId="0" applyFont="1" applyAlignment="1" applyProtection="1">
      <alignment horizontal="center"/>
      <protection hidden="1"/>
    </xf>
    <xf numFmtId="0" fontId="12" fillId="0" borderId="15" xfId="0" applyFont="1" applyBorder="1" applyAlignment="1" applyProtection="1">
      <alignment horizontal="right" vertical="center"/>
      <protection hidden="1"/>
    </xf>
    <xf numFmtId="0" fontId="12" fillId="0" borderId="4" xfId="0" applyFont="1" applyBorder="1" applyAlignment="1" applyProtection="1">
      <alignment horizontal="right" vertical="center"/>
      <protection hidden="1"/>
    </xf>
    <xf numFmtId="0" fontId="2" fillId="0" borderId="0" xfId="0" applyFont="1" applyAlignment="1" applyProtection="1">
      <alignment horizontal="center" vertical="center"/>
      <protection hidden="1"/>
    </xf>
    <xf numFmtId="0" fontId="2" fillId="0" borderId="0" xfId="0" applyFont="1" applyAlignment="1" applyProtection="1">
      <alignment horizontal="center" vertical="center" textRotation="180"/>
      <protection hidden="1"/>
    </xf>
  </cellXfs>
  <cellStyles count="4">
    <cellStyle name="=C:\WINNT\SYSTEM32\COMMAND.COM" xfId="1" xr:uid="{00000000-0005-0000-0000-000000000000}"/>
    <cellStyle name="Excel Built-in Piloto de Datos Ángulo" xfId="2" xr:uid="{00000000-0005-0000-0000-000001000000}"/>
    <cellStyle name="Normal" xfId="0" builtinId="0"/>
    <cellStyle name="Normal 2" xfId="3" xr:uid="{00000000-0005-0000-0000-000004000000}"/>
  </cellStyles>
  <dxfs count="84">
    <dxf>
      <fill>
        <patternFill>
          <bgColor rgb="FFFF0000"/>
        </patternFill>
      </fill>
    </dxf>
    <dxf>
      <fill>
        <patternFill>
          <bgColor theme="9" tint="-0.24994659260841701"/>
        </patternFill>
      </fill>
    </dxf>
    <dxf>
      <fill>
        <patternFill>
          <bgColor rgb="FFFFFF00"/>
        </patternFill>
      </fill>
    </dxf>
    <dxf>
      <fill>
        <patternFill>
          <bgColor rgb="FF00FF00"/>
        </patternFill>
      </fill>
    </dxf>
    <dxf>
      <fill>
        <patternFill>
          <bgColor theme="0"/>
        </patternFill>
      </fill>
    </dxf>
    <dxf>
      <fill>
        <patternFill>
          <bgColor rgb="FFFF0000"/>
        </patternFill>
      </fill>
    </dxf>
    <dxf>
      <fill>
        <patternFill>
          <bgColor theme="9" tint="-0.24994659260841701"/>
        </patternFill>
      </fill>
    </dxf>
    <dxf>
      <fill>
        <patternFill>
          <bgColor rgb="FFFFFF00"/>
        </patternFill>
      </fill>
    </dxf>
    <dxf>
      <fill>
        <patternFill>
          <bgColor rgb="FF00FF00"/>
        </patternFill>
      </fill>
    </dxf>
    <dxf>
      <fill>
        <patternFill>
          <bgColor rgb="FFFF0000"/>
        </patternFill>
      </fill>
    </dxf>
    <dxf>
      <fill>
        <patternFill>
          <bgColor theme="9" tint="-0.24994659260841701"/>
        </patternFill>
      </fill>
    </dxf>
    <dxf>
      <fill>
        <patternFill>
          <bgColor rgb="FFFFFF00"/>
        </patternFill>
      </fill>
    </dxf>
    <dxf>
      <fill>
        <patternFill>
          <bgColor theme="0" tint="-0.34998626667073579"/>
        </patternFill>
      </fill>
    </dxf>
    <dxf>
      <fill>
        <patternFill>
          <bgColor rgb="FF00FF00"/>
        </patternFill>
      </fill>
    </dxf>
    <dxf>
      <fill>
        <patternFill>
          <bgColor theme="0"/>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theme="0"/>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theme="0"/>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theme="0"/>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theme="0"/>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rgb="FF00CC00"/>
        </patternFill>
      </fill>
    </dxf>
    <dxf>
      <fill>
        <patternFill>
          <bgColor rgb="FFFFFF00"/>
        </patternFill>
      </fill>
    </dxf>
    <dxf>
      <fill>
        <patternFill>
          <bgColor rgb="FFFF0000"/>
        </patternFill>
      </fill>
    </dxf>
    <dxf>
      <fill>
        <patternFill>
          <bgColor theme="9" tint="-0.24994659260841701"/>
        </patternFill>
      </fill>
    </dxf>
    <dxf>
      <fill>
        <patternFill>
          <bgColor theme="0"/>
        </patternFill>
      </fill>
    </dxf>
    <dxf>
      <fill>
        <patternFill>
          <bgColor rgb="FFFF0000"/>
        </patternFill>
      </fill>
    </dxf>
    <dxf>
      <fill>
        <patternFill>
          <bgColor theme="9" tint="-0.24994659260841701"/>
        </patternFill>
      </fill>
    </dxf>
    <dxf>
      <fill>
        <patternFill>
          <bgColor rgb="FFFFFF00"/>
        </patternFill>
      </fill>
    </dxf>
    <dxf>
      <fill>
        <patternFill>
          <bgColor rgb="FF00FF00"/>
        </patternFill>
      </fill>
    </dxf>
    <dxf>
      <fill>
        <patternFill>
          <bgColor theme="0"/>
        </patternFill>
      </fill>
    </dxf>
    <dxf>
      <fill>
        <patternFill>
          <bgColor rgb="FFFF0000"/>
        </patternFill>
      </fill>
    </dxf>
    <dxf>
      <fill>
        <patternFill>
          <bgColor theme="9" tint="-0.24994659260841701"/>
        </patternFill>
      </fill>
    </dxf>
    <dxf>
      <fill>
        <patternFill>
          <bgColor rgb="FFFFFF00"/>
        </patternFill>
      </fill>
    </dxf>
    <dxf>
      <fill>
        <patternFill>
          <bgColor rgb="FF00FF00"/>
        </patternFill>
      </fill>
    </dxf>
    <dxf>
      <fill>
        <patternFill>
          <bgColor rgb="FFFF0000"/>
        </patternFill>
      </fill>
    </dxf>
    <dxf>
      <fill>
        <patternFill>
          <bgColor theme="9" tint="-0.24994659260841701"/>
        </patternFill>
      </fill>
    </dxf>
    <dxf>
      <fill>
        <patternFill>
          <bgColor rgb="FFFFFF00"/>
        </patternFill>
      </fill>
    </dxf>
    <dxf>
      <fill>
        <patternFill>
          <bgColor theme="0" tint="-0.34998626667073579"/>
        </patternFill>
      </fill>
    </dxf>
    <dxf>
      <fill>
        <patternFill>
          <bgColor rgb="FF00FF00"/>
        </patternFill>
      </fill>
    </dxf>
    <dxf>
      <fill>
        <patternFill>
          <bgColor theme="0"/>
        </patternFill>
      </fill>
    </dxf>
    <dxf>
      <fill>
        <patternFill>
          <bgColor theme="0"/>
        </patternFill>
      </fill>
    </dxf>
    <dxf>
      <fill>
        <patternFill>
          <bgColor rgb="FFFF0000"/>
        </patternFill>
      </fill>
    </dxf>
    <dxf>
      <fill>
        <patternFill>
          <bgColor theme="9" tint="-0.24994659260841701"/>
        </patternFill>
      </fill>
    </dxf>
    <dxf>
      <fill>
        <patternFill>
          <bgColor rgb="FFFFFF00"/>
        </patternFill>
      </fill>
    </dxf>
    <dxf>
      <fill>
        <patternFill>
          <bgColor rgb="FF00B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rgb="FF00B0F0"/>
    <pageSetUpPr fitToPage="1"/>
  </sheetPr>
  <dimension ref="A2:Y139"/>
  <sheetViews>
    <sheetView showGridLines="0" tabSelected="1" topLeftCell="D1" zoomScale="98" zoomScaleNormal="98" workbookViewId="0">
      <pane ySplit="6" topLeftCell="A7" activePane="bottomLeft" state="frozen"/>
      <selection activeCell="D1" sqref="D1"/>
      <selection pane="bottomLeft" activeCell="D100" sqref="D100"/>
    </sheetView>
  </sheetViews>
  <sheetFormatPr baseColWidth="10" defaultColWidth="11.42578125" defaultRowHeight="12" outlineLevelCol="1" x14ac:dyDescent="0.2"/>
  <cols>
    <col min="1" max="1" width="3" style="7" hidden="1" customWidth="1"/>
    <col min="2" max="3" width="5.85546875" style="7" hidden="1" customWidth="1"/>
    <col min="4" max="4" width="29.28515625" style="7" customWidth="1"/>
    <col min="5" max="5" width="23.28515625" style="7" customWidth="1"/>
    <col min="6" max="6" width="9.7109375" style="7" customWidth="1"/>
    <col min="7" max="7" width="70.42578125" style="7" customWidth="1"/>
    <col min="8" max="8" width="15.140625" style="13" customWidth="1"/>
    <col min="9" max="9" width="8.7109375" style="13" hidden="1" customWidth="1"/>
    <col min="10" max="10" width="13.42578125" style="13" customWidth="1"/>
    <col min="11" max="11" width="9.28515625" style="13" hidden="1" customWidth="1"/>
    <col min="12" max="12" width="15.140625" style="13" hidden="1" customWidth="1"/>
    <col min="13" max="13" width="14.28515625" style="13" customWidth="1"/>
    <col min="14" max="14" width="11.5703125" style="18" customWidth="1" outlineLevel="1"/>
    <col min="15" max="15" width="74.28515625" style="93" customWidth="1" outlineLevel="1"/>
    <col min="16" max="16" width="14.28515625" style="9" customWidth="1" outlineLevel="1"/>
    <col min="17" max="17" width="8.5703125" style="13" hidden="1" customWidth="1" outlineLevel="1"/>
    <col min="18" max="18" width="15" style="9" customWidth="1" outlineLevel="1"/>
    <col min="19" max="19" width="8.85546875" style="13" hidden="1" customWidth="1" outlineLevel="1"/>
    <col min="20" max="20" width="19" style="9" customWidth="1" outlineLevel="1"/>
    <col min="21" max="21" width="7.7109375" style="7" hidden="1" customWidth="1" outlineLevel="1"/>
    <col min="22" max="22" width="15.42578125" style="7" customWidth="1" outlineLevel="1"/>
    <col min="23" max="23" width="10.85546875" style="7" hidden="1" customWidth="1" outlineLevel="1"/>
    <col min="24" max="24" width="15.5703125" style="13" customWidth="1" outlineLevel="1"/>
    <col min="25" max="25" width="7.42578125" style="22" hidden="1" customWidth="1" outlineLevel="1"/>
    <col min="26" max="16384" width="11.42578125" style="7"/>
  </cols>
  <sheetData>
    <row r="2" spans="1:25" x14ac:dyDescent="0.2">
      <c r="F2" s="110" t="s">
        <v>90</v>
      </c>
      <c r="G2" s="110"/>
      <c r="H2" s="77"/>
      <c r="I2" s="26"/>
      <c r="J2" s="26"/>
      <c r="K2" s="26"/>
      <c r="L2" s="26"/>
      <c r="M2" s="26"/>
      <c r="N2" s="114" t="s">
        <v>121</v>
      </c>
      <c r="O2" s="115"/>
      <c r="P2" s="115"/>
      <c r="Q2" s="115"/>
      <c r="R2" s="115"/>
      <c r="S2" s="115"/>
      <c r="T2" s="115"/>
      <c r="U2" s="115"/>
      <c r="V2" s="115"/>
      <c r="W2" s="116"/>
      <c r="X2" s="109" t="s">
        <v>91</v>
      </c>
      <c r="Y2" s="109"/>
    </row>
    <row r="3" spans="1:25" x14ac:dyDescent="0.2">
      <c r="A3" s="94"/>
      <c r="B3" s="94"/>
      <c r="C3" s="94"/>
      <c r="D3" s="95" t="s">
        <v>9</v>
      </c>
      <c r="E3" s="95" t="s">
        <v>12</v>
      </c>
      <c r="F3" s="97" t="s">
        <v>15</v>
      </c>
      <c r="G3" s="106" t="s">
        <v>14</v>
      </c>
      <c r="H3" s="111" t="s">
        <v>93</v>
      </c>
      <c r="I3" s="112"/>
      <c r="J3" s="112"/>
      <c r="K3" s="112"/>
      <c r="L3" s="112"/>
      <c r="M3" s="113"/>
      <c r="N3" s="117"/>
      <c r="O3" s="118"/>
      <c r="P3" s="118"/>
      <c r="Q3" s="118"/>
      <c r="R3" s="118"/>
      <c r="S3" s="118"/>
      <c r="T3" s="118"/>
      <c r="U3" s="118"/>
      <c r="V3" s="118"/>
      <c r="W3" s="119"/>
      <c r="X3" s="109"/>
      <c r="Y3" s="109"/>
    </row>
    <row r="4" spans="1:25" ht="69.75" customHeight="1" x14ac:dyDescent="0.2">
      <c r="A4" s="94"/>
      <c r="B4" s="94"/>
      <c r="C4" s="94"/>
      <c r="D4" s="96"/>
      <c r="E4" s="96"/>
      <c r="F4" s="98"/>
      <c r="G4" s="107"/>
      <c r="H4" s="27" t="s">
        <v>155</v>
      </c>
      <c r="I4" s="27"/>
      <c r="J4" s="27" t="s">
        <v>154</v>
      </c>
      <c r="K4" s="27"/>
      <c r="L4" s="15" t="s">
        <v>0</v>
      </c>
      <c r="M4" s="120" t="s">
        <v>157</v>
      </c>
      <c r="N4" s="101" t="s">
        <v>13</v>
      </c>
      <c r="O4" s="101" t="s">
        <v>2</v>
      </c>
      <c r="P4" s="103" t="s">
        <v>3</v>
      </c>
      <c r="Q4" s="104"/>
      <c r="R4" s="104"/>
      <c r="S4" s="104"/>
      <c r="T4" s="105"/>
      <c r="U4" s="14"/>
      <c r="V4" s="100" t="s">
        <v>148</v>
      </c>
      <c r="W4" s="100" t="s">
        <v>1</v>
      </c>
      <c r="X4" s="109"/>
      <c r="Y4" s="109"/>
    </row>
    <row r="5" spans="1:25" ht="24" x14ac:dyDescent="0.2">
      <c r="A5" s="28"/>
      <c r="B5" s="28" t="s">
        <v>23</v>
      </c>
      <c r="C5" s="28" t="s">
        <v>24</v>
      </c>
      <c r="D5" s="96"/>
      <c r="E5" s="96"/>
      <c r="F5" s="99"/>
      <c r="G5" s="108"/>
      <c r="H5" s="82" t="s">
        <v>4</v>
      </c>
      <c r="I5" s="15" t="s">
        <v>5</v>
      </c>
      <c r="J5" s="15" t="s">
        <v>4</v>
      </c>
      <c r="K5" s="15" t="s">
        <v>5</v>
      </c>
      <c r="L5" s="23"/>
      <c r="M5" s="121"/>
      <c r="N5" s="102"/>
      <c r="O5" s="102"/>
      <c r="P5" s="64" t="s">
        <v>8</v>
      </c>
      <c r="Q5" s="64" t="s">
        <v>10</v>
      </c>
      <c r="R5" s="64" t="s">
        <v>26</v>
      </c>
      <c r="S5" s="64" t="s">
        <v>11</v>
      </c>
      <c r="T5" s="64" t="s">
        <v>149</v>
      </c>
      <c r="U5" s="19" t="s">
        <v>25</v>
      </c>
      <c r="V5" s="97"/>
      <c r="W5" s="97"/>
      <c r="X5" s="15" t="s">
        <v>6</v>
      </c>
      <c r="Y5" s="20" t="s">
        <v>1</v>
      </c>
    </row>
    <row r="6" spans="1:25" x14ac:dyDescent="0.2">
      <c r="A6" s="16"/>
      <c r="B6" s="16"/>
      <c r="C6" s="16"/>
      <c r="D6" s="16"/>
      <c r="E6" s="16"/>
      <c r="F6" s="11"/>
      <c r="G6" s="16"/>
      <c r="H6" s="17"/>
      <c r="I6" s="17"/>
      <c r="J6" s="17"/>
      <c r="K6" s="17"/>
      <c r="L6" s="12"/>
      <c r="M6" s="12"/>
      <c r="N6" s="12"/>
      <c r="O6" s="12"/>
      <c r="P6" s="17"/>
      <c r="Q6" s="17"/>
      <c r="R6" s="17"/>
      <c r="S6" s="17"/>
      <c r="T6" s="17"/>
      <c r="U6" s="17"/>
      <c r="V6" s="17"/>
      <c r="W6" s="17"/>
      <c r="X6" s="17"/>
      <c r="Y6" s="21"/>
    </row>
    <row r="7" spans="1:25" ht="24" customHeight="1" x14ac:dyDescent="0.2">
      <c r="A7" s="66"/>
      <c r="B7" s="66"/>
      <c r="C7" s="66"/>
      <c r="D7" s="80" t="s">
        <v>331</v>
      </c>
      <c r="E7" s="85" t="s">
        <v>158</v>
      </c>
      <c r="F7" s="86" t="s">
        <v>16</v>
      </c>
      <c r="G7" s="81" t="s">
        <v>365</v>
      </c>
      <c r="H7" s="3" t="s">
        <v>7</v>
      </c>
      <c r="I7" s="61">
        <f t="shared" ref="I7:I28" si="0">IF(H7="Casi Certeza",5,IF(H7="Probable",4,IF(H7="Moderado",3,IF(H7="Poco Probable",2,IF(H7="Improbable",1,0)))))</f>
        <v>3</v>
      </c>
      <c r="J7" s="91" t="s">
        <v>340</v>
      </c>
      <c r="K7" s="61">
        <f t="shared" ref="K7:K28" si="1">IF(J7="Catastroficas",5,IF(J7="Mayores",4,IF(J7="Moderadas",3,IF(J7="Menores",2,IF(J7="Insignificante",1,0)))))</f>
        <v>5</v>
      </c>
      <c r="L7" s="61">
        <f t="shared" ref="L7:L28" si="2">+I7*K7</f>
        <v>15</v>
      </c>
      <c r="M7" s="62" t="str">
        <f t="shared" ref="M7:M28" si="3">IF(L7&gt;=13,"Extremo",IF(L7&gt;=9,"Alto",IF(L7&gt;=5,"Moderado",IF(L7&gt;=1,"Bajo",0))))</f>
        <v>Extremo</v>
      </c>
      <c r="N7" s="6" t="s">
        <v>368</v>
      </c>
      <c r="O7" s="92" t="s">
        <v>370</v>
      </c>
      <c r="P7" s="4" t="s">
        <v>369</v>
      </c>
      <c r="Q7" s="61">
        <f t="shared" ref="Q7:Q64" si="4">IF(P7="Permanente",10,IF(P7="Periodico",7,IF(P7="Ocasional",4,0)))</f>
        <v>7</v>
      </c>
      <c r="R7" s="4" t="s">
        <v>375</v>
      </c>
      <c r="S7" s="72">
        <f t="shared" ref="S7:S64" si="5">IF(R7="Preventivo",3,IF(R7="Correctivo",2,IF(R7="Detectivo",1,0)))</f>
        <v>1</v>
      </c>
      <c r="T7" s="4" t="s">
        <v>374</v>
      </c>
      <c r="U7" s="61">
        <f t="shared" ref="U7:U64" si="6">IF(N7="SI",(Q7+S7),IF(N7="NO",1,0))</f>
        <v>8</v>
      </c>
      <c r="V7" s="61" t="str">
        <f t="shared" ref="V7" si="7">IF(U7&gt;=10,"Optimo",IF(U7&gt;=9,"Bueno",IF(U7&gt;=7,"Mas que Regular",IF(U7&gt;=5,"Regular",IF(U7&gt;=1,"Insuficiente","")))))</f>
        <v>Mas que Regular</v>
      </c>
      <c r="W7" s="61">
        <f t="shared" ref="W7:W64" si="8">IF(V7="Optimo",5,IF(V7="Bueno",4,IF(V7="Mas que Regular",3,IF(V7="Regular",2,IF(V7="Insuficiente",1,0)))))</f>
        <v>3</v>
      </c>
      <c r="X7" s="62" t="str">
        <f t="shared" ref="X7:X64" si="9">IF(AND(M7="Extremo",V7="Insuficiente"),"No Aceptable",IF(AND(M7="Extremo",V7="Regular"),"No Aceptable",IF(AND(M7="Extremo",V7="Mas que Regular"),"Mayor",IF(AND(M7="Extremo",V7="Bueno"),"Media",IF(AND(M7="Extremo",V7="Optimo"),"Menor",IF(AND(M7="Alto",V7="Insuficiente"),"Mayor",IF(AND(M7="Alto",V7="Regular"),"Mayor",IF(AND(M7="Alto",V7="Mas que Regular"),"Mayor",IF(AND(M7="Alto",V7="Bueno"),"Media",IF(AND(M7="Alto",V7="Optimo"),"Menor",IF(AND(M7="Moderado",V7="Insuficiente"),"Media",IF(AND(M7="Moderado",V7="Regular"),"Media",IF(AND(M7="Moderado",V7="Mas que Regular"),"Media",IF(AND(M7="Moderado",V7="Bueno"),"Media",IF(AND(M7="Moderado",V7="Optimo"),"Menor",IF(OR(M7="",V7=""),"","Menor"))))))))))))))))</f>
        <v>Mayor</v>
      </c>
      <c r="Y7" s="63">
        <f t="shared" ref="Y7:Y28" si="10">IF(W7=0,0,L7/W7)</f>
        <v>5</v>
      </c>
    </row>
    <row r="8" spans="1:25" ht="24" customHeight="1" x14ac:dyDescent="0.2">
      <c r="A8" s="66"/>
      <c r="B8" s="66"/>
      <c r="C8" s="66"/>
      <c r="D8" s="80" t="s">
        <v>331</v>
      </c>
      <c r="E8" s="85" t="s">
        <v>158</v>
      </c>
      <c r="F8" s="86" t="s">
        <v>17</v>
      </c>
      <c r="G8" s="83" t="s">
        <v>159</v>
      </c>
      <c r="H8" s="3" t="s">
        <v>362</v>
      </c>
      <c r="I8" s="61">
        <f t="shared" si="0"/>
        <v>2</v>
      </c>
      <c r="J8" s="91" t="s">
        <v>319</v>
      </c>
      <c r="K8" s="61">
        <f t="shared" si="1"/>
        <v>3</v>
      </c>
      <c r="L8" s="61">
        <f t="shared" si="2"/>
        <v>6</v>
      </c>
      <c r="M8" s="62" t="str">
        <f t="shared" si="3"/>
        <v>Moderado</v>
      </c>
      <c r="N8" s="6" t="s">
        <v>371</v>
      </c>
      <c r="O8" s="92"/>
      <c r="P8" s="4"/>
      <c r="Q8" s="61">
        <f t="shared" si="4"/>
        <v>0</v>
      </c>
      <c r="R8" s="4"/>
      <c r="S8" s="72">
        <f t="shared" si="5"/>
        <v>0</v>
      </c>
      <c r="T8" s="4"/>
      <c r="U8" s="61">
        <f t="shared" si="6"/>
        <v>1</v>
      </c>
      <c r="V8" s="61" t="str">
        <f t="shared" ref="V8:V65" si="11">IF(U8&gt;=10,"Optimo",IF(U8&gt;=9,"Bueno",IF(U8&gt;=7,"Mas que Regular",IF(U8&gt;=5,"Regular",IF(U8&gt;=1,"Insuficiente","")))))</f>
        <v>Insuficiente</v>
      </c>
      <c r="W8" s="61">
        <f t="shared" si="8"/>
        <v>1</v>
      </c>
      <c r="X8" s="62" t="str">
        <f t="shared" si="9"/>
        <v>Media</v>
      </c>
      <c r="Y8" s="63">
        <f t="shared" si="10"/>
        <v>6</v>
      </c>
    </row>
    <row r="9" spans="1:25" ht="24" customHeight="1" x14ac:dyDescent="0.2">
      <c r="A9" s="66"/>
      <c r="B9" s="66"/>
      <c r="C9" s="66"/>
      <c r="D9" s="80" t="s">
        <v>331</v>
      </c>
      <c r="E9" s="85" t="s">
        <v>158</v>
      </c>
      <c r="F9" s="84" t="s">
        <v>18</v>
      </c>
      <c r="G9" s="83" t="s">
        <v>160</v>
      </c>
      <c r="H9" s="3" t="s">
        <v>362</v>
      </c>
      <c r="I9" s="61">
        <f t="shared" si="0"/>
        <v>2</v>
      </c>
      <c r="J9" s="91" t="s">
        <v>319</v>
      </c>
      <c r="K9" s="61">
        <f t="shared" si="1"/>
        <v>3</v>
      </c>
      <c r="L9" s="61">
        <f t="shared" si="2"/>
        <v>6</v>
      </c>
      <c r="M9" s="62" t="str">
        <f t="shared" si="3"/>
        <v>Moderado</v>
      </c>
      <c r="N9" s="6"/>
      <c r="O9" s="92"/>
      <c r="P9" s="4"/>
      <c r="Q9" s="61">
        <f t="shared" si="4"/>
        <v>0</v>
      </c>
      <c r="R9" s="4"/>
      <c r="S9" s="72">
        <f t="shared" si="5"/>
        <v>0</v>
      </c>
      <c r="T9" s="4"/>
      <c r="U9" s="61">
        <f t="shared" si="6"/>
        <v>0</v>
      </c>
      <c r="V9" s="61" t="str">
        <f t="shared" si="11"/>
        <v/>
      </c>
      <c r="W9" s="61">
        <f t="shared" si="8"/>
        <v>0</v>
      </c>
      <c r="X9" s="62" t="str">
        <f t="shared" si="9"/>
        <v/>
      </c>
      <c r="Y9" s="63">
        <f t="shared" si="10"/>
        <v>0</v>
      </c>
    </row>
    <row r="10" spans="1:25" ht="24" customHeight="1" x14ac:dyDescent="0.2">
      <c r="A10" s="66"/>
      <c r="B10" s="66"/>
      <c r="C10" s="66"/>
      <c r="D10" s="80" t="s">
        <v>331</v>
      </c>
      <c r="E10" s="85" t="s">
        <v>158</v>
      </c>
      <c r="F10" s="84" t="s">
        <v>19</v>
      </c>
      <c r="G10" s="83" t="s">
        <v>161</v>
      </c>
      <c r="H10" s="3" t="s">
        <v>362</v>
      </c>
      <c r="I10" s="61">
        <f t="shared" si="0"/>
        <v>2</v>
      </c>
      <c r="J10" s="3" t="s">
        <v>200</v>
      </c>
      <c r="K10" s="61">
        <f t="shared" si="1"/>
        <v>4</v>
      </c>
      <c r="L10" s="61">
        <f t="shared" si="2"/>
        <v>8</v>
      </c>
      <c r="M10" s="62" t="str">
        <f t="shared" si="3"/>
        <v>Moderado</v>
      </c>
      <c r="N10" s="6"/>
      <c r="O10" s="92"/>
      <c r="P10" s="4"/>
      <c r="Q10" s="61">
        <f t="shared" si="4"/>
        <v>0</v>
      </c>
      <c r="R10" s="4"/>
      <c r="S10" s="72">
        <f t="shared" si="5"/>
        <v>0</v>
      </c>
      <c r="T10" s="4"/>
      <c r="U10" s="61">
        <f t="shared" si="6"/>
        <v>0</v>
      </c>
      <c r="V10" s="61" t="str">
        <f t="shared" si="11"/>
        <v/>
      </c>
      <c r="W10" s="61">
        <f t="shared" si="8"/>
        <v>0</v>
      </c>
      <c r="X10" s="62" t="str">
        <f t="shared" si="9"/>
        <v/>
      </c>
      <c r="Y10" s="63">
        <f t="shared" si="10"/>
        <v>0</v>
      </c>
    </row>
    <row r="11" spans="1:25" s="30" customFormat="1" ht="24" customHeight="1" x14ac:dyDescent="0.2">
      <c r="A11" s="29"/>
      <c r="B11" s="29"/>
      <c r="C11" s="29"/>
      <c r="D11" s="80" t="s">
        <v>332</v>
      </c>
      <c r="E11" s="85" t="s">
        <v>170</v>
      </c>
      <c r="F11" s="84" t="s">
        <v>20</v>
      </c>
      <c r="G11" s="81" t="s">
        <v>162</v>
      </c>
      <c r="H11" s="3" t="s">
        <v>362</v>
      </c>
      <c r="I11" s="61">
        <f t="shared" si="0"/>
        <v>2</v>
      </c>
      <c r="J11" s="3" t="s">
        <v>319</v>
      </c>
      <c r="K11" s="61">
        <f t="shared" si="1"/>
        <v>3</v>
      </c>
      <c r="L11" s="61">
        <f t="shared" si="2"/>
        <v>6</v>
      </c>
      <c r="M11" s="62" t="str">
        <f t="shared" si="3"/>
        <v>Moderado</v>
      </c>
      <c r="N11" s="6"/>
      <c r="O11" s="92"/>
      <c r="P11" s="4"/>
      <c r="Q11" s="61">
        <f t="shared" si="4"/>
        <v>0</v>
      </c>
      <c r="R11" s="4"/>
      <c r="S11" s="72">
        <f t="shared" si="5"/>
        <v>0</v>
      </c>
      <c r="T11" s="4"/>
      <c r="U11" s="61">
        <f t="shared" si="6"/>
        <v>0</v>
      </c>
      <c r="V11" s="61" t="str">
        <f t="shared" si="11"/>
        <v/>
      </c>
      <c r="W11" s="61">
        <f t="shared" si="8"/>
        <v>0</v>
      </c>
      <c r="X11" s="62" t="str">
        <f t="shared" si="9"/>
        <v/>
      </c>
      <c r="Y11" s="63">
        <f t="shared" si="10"/>
        <v>0</v>
      </c>
    </row>
    <row r="12" spans="1:25" ht="24" customHeight="1" x14ac:dyDescent="0.2">
      <c r="A12" s="2"/>
      <c r="B12" s="2"/>
      <c r="C12" s="2"/>
      <c r="D12" s="80" t="s">
        <v>332</v>
      </c>
      <c r="E12" s="85" t="s">
        <v>136</v>
      </c>
      <c r="F12" s="84" t="s">
        <v>21</v>
      </c>
      <c r="G12" s="81" t="s">
        <v>163</v>
      </c>
      <c r="H12" s="3" t="s">
        <v>362</v>
      </c>
      <c r="I12" s="61">
        <f t="shared" si="0"/>
        <v>2</v>
      </c>
      <c r="J12" s="3" t="s">
        <v>319</v>
      </c>
      <c r="K12" s="61">
        <f t="shared" si="1"/>
        <v>3</v>
      </c>
      <c r="L12" s="61">
        <f t="shared" si="2"/>
        <v>6</v>
      </c>
      <c r="M12" s="62" t="str">
        <f t="shared" si="3"/>
        <v>Moderado</v>
      </c>
      <c r="N12" s="6"/>
      <c r="O12" s="92"/>
      <c r="P12" s="4"/>
      <c r="Q12" s="61">
        <f t="shared" si="4"/>
        <v>0</v>
      </c>
      <c r="R12" s="4"/>
      <c r="S12" s="72">
        <f t="shared" si="5"/>
        <v>0</v>
      </c>
      <c r="T12" s="4"/>
      <c r="U12" s="61">
        <f t="shared" si="6"/>
        <v>0</v>
      </c>
      <c r="V12" s="61" t="str">
        <f t="shared" si="11"/>
        <v/>
      </c>
      <c r="W12" s="61">
        <f t="shared" si="8"/>
        <v>0</v>
      </c>
      <c r="X12" s="62" t="str">
        <f t="shared" si="9"/>
        <v/>
      </c>
      <c r="Y12" s="63">
        <f t="shared" si="10"/>
        <v>0</v>
      </c>
    </row>
    <row r="13" spans="1:25" ht="24" customHeight="1" x14ac:dyDescent="0.2">
      <c r="A13" s="2"/>
      <c r="B13" s="2"/>
      <c r="C13" s="2"/>
      <c r="D13" s="80" t="s">
        <v>332</v>
      </c>
      <c r="E13" s="85" t="s">
        <v>128</v>
      </c>
      <c r="F13" s="84" t="s">
        <v>22</v>
      </c>
      <c r="G13" s="81" t="s">
        <v>344</v>
      </c>
      <c r="H13" s="3" t="s">
        <v>362</v>
      </c>
      <c r="I13" s="61">
        <f t="shared" si="0"/>
        <v>2</v>
      </c>
      <c r="J13" s="3" t="s">
        <v>319</v>
      </c>
      <c r="K13" s="61">
        <f t="shared" si="1"/>
        <v>3</v>
      </c>
      <c r="L13" s="61">
        <f t="shared" si="2"/>
        <v>6</v>
      </c>
      <c r="M13" s="62" t="str">
        <f t="shared" si="3"/>
        <v>Moderado</v>
      </c>
      <c r="N13" s="6"/>
      <c r="O13" s="92"/>
      <c r="P13" s="4"/>
      <c r="Q13" s="61">
        <f t="shared" si="4"/>
        <v>0</v>
      </c>
      <c r="R13" s="4"/>
      <c r="S13" s="72">
        <f t="shared" si="5"/>
        <v>0</v>
      </c>
      <c r="T13" s="4"/>
      <c r="U13" s="61">
        <f t="shared" si="6"/>
        <v>0</v>
      </c>
      <c r="V13" s="61" t="str">
        <f t="shared" si="11"/>
        <v/>
      </c>
      <c r="W13" s="61">
        <f t="shared" si="8"/>
        <v>0</v>
      </c>
      <c r="X13" s="62" t="str">
        <f t="shared" si="9"/>
        <v/>
      </c>
      <c r="Y13" s="63">
        <f t="shared" si="10"/>
        <v>0</v>
      </c>
    </row>
    <row r="14" spans="1:25" s="9" customFormat="1" ht="24" customHeight="1" x14ac:dyDescent="0.2">
      <c r="A14" s="5"/>
      <c r="B14" s="5"/>
      <c r="C14" s="5"/>
      <c r="D14" s="80" t="s">
        <v>333</v>
      </c>
      <c r="E14" s="85" t="s">
        <v>129</v>
      </c>
      <c r="F14" s="84" t="s">
        <v>165</v>
      </c>
      <c r="G14" s="81" t="s">
        <v>345</v>
      </c>
      <c r="H14" s="3" t="s">
        <v>7</v>
      </c>
      <c r="I14" s="61">
        <f t="shared" si="0"/>
        <v>3</v>
      </c>
      <c r="J14" s="3" t="s">
        <v>341</v>
      </c>
      <c r="K14" s="61">
        <f t="shared" si="1"/>
        <v>2</v>
      </c>
      <c r="L14" s="61">
        <f t="shared" si="2"/>
        <v>6</v>
      </c>
      <c r="M14" s="62" t="str">
        <f t="shared" si="3"/>
        <v>Moderado</v>
      </c>
      <c r="N14" s="6"/>
      <c r="O14" s="92"/>
      <c r="P14" s="4"/>
      <c r="Q14" s="61">
        <f t="shared" si="4"/>
        <v>0</v>
      </c>
      <c r="R14" s="4"/>
      <c r="S14" s="72">
        <f t="shared" si="5"/>
        <v>0</v>
      </c>
      <c r="T14" s="4"/>
      <c r="U14" s="61">
        <f t="shared" si="6"/>
        <v>0</v>
      </c>
      <c r="V14" s="61" t="str">
        <f t="shared" si="11"/>
        <v/>
      </c>
      <c r="W14" s="61">
        <f t="shared" si="8"/>
        <v>0</v>
      </c>
      <c r="X14" s="62" t="str">
        <f t="shared" si="9"/>
        <v/>
      </c>
      <c r="Y14" s="63">
        <f t="shared" si="10"/>
        <v>0</v>
      </c>
    </row>
    <row r="15" spans="1:25" ht="24" customHeight="1" x14ac:dyDescent="0.2">
      <c r="A15" s="67"/>
      <c r="B15" s="67"/>
      <c r="C15" s="67"/>
      <c r="D15" s="80" t="s">
        <v>333</v>
      </c>
      <c r="E15" s="85" t="s">
        <v>164</v>
      </c>
      <c r="F15" s="84" t="s">
        <v>27</v>
      </c>
      <c r="G15" s="87" t="s">
        <v>172</v>
      </c>
      <c r="H15" s="3" t="s">
        <v>362</v>
      </c>
      <c r="I15" s="61">
        <f t="shared" si="0"/>
        <v>2</v>
      </c>
      <c r="J15" s="3" t="s">
        <v>341</v>
      </c>
      <c r="K15" s="61">
        <f t="shared" si="1"/>
        <v>2</v>
      </c>
      <c r="L15" s="61">
        <f t="shared" si="2"/>
        <v>4</v>
      </c>
      <c r="M15" s="62" t="str">
        <f t="shared" si="3"/>
        <v>Bajo</v>
      </c>
      <c r="N15" s="6"/>
      <c r="O15" s="92"/>
      <c r="P15" s="4"/>
      <c r="Q15" s="61">
        <f t="shared" si="4"/>
        <v>0</v>
      </c>
      <c r="R15" s="4"/>
      <c r="S15" s="72">
        <f t="shared" si="5"/>
        <v>0</v>
      </c>
      <c r="T15" s="4"/>
      <c r="U15" s="61">
        <f t="shared" si="6"/>
        <v>0</v>
      </c>
      <c r="V15" s="61" t="str">
        <f t="shared" si="11"/>
        <v/>
      </c>
      <c r="W15" s="61">
        <f t="shared" si="8"/>
        <v>0</v>
      </c>
      <c r="X15" s="62" t="str">
        <f t="shared" si="9"/>
        <v/>
      </c>
      <c r="Y15" s="63">
        <f t="shared" si="10"/>
        <v>0</v>
      </c>
    </row>
    <row r="16" spans="1:25" ht="24" customHeight="1" x14ac:dyDescent="0.2">
      <c r="A16" s="67"/>
      <c r="B16" s="67"/>
      <c r="C16" s="67"/>
      <c r="D16" s="80" t="s">
        <v>333</v>
      </c>
      <c r="E16" s="85" t="s">
        <v>141</v>
      </c>
      <c r="F16" s="84" t="s">
        <v>166</v>
      </c>
      <c r="G16" s="87" t="s">
        <v>176</v>
      </c>
      <c r="H16" s="3" t="s">
        <v>7</v>
      </c>
      <c r="I16" s="61">
        <f t="shared" si="0"/>
        <v>3</v>
      </c>
      <c r="J16" s="3" t="s">
        <v>200</v>
      </c>
      <c r="K16" s="61">
        <f t="shared" si="1"/>
        <v>4</v>
      </c>
      <c r="L16" s="61">
        <f t="shared" si="2"/>
        <v>12</v>
      </c>
      <c r="M16" s="62" t="str">
        <f t="shared" si="3"/>
        <v>Alto</v>
      </c>
      <c r="N16" s="6"/>
      <c r="O16" s="92"/>
      <c r="P16" s="4"/>
      <c r="Q16" s="61">
        <f t="shared" si="4"/>
        <v>0</v>
      </c>
      <c r="R16" s="4"/>
      <c r="S16" s="72">
        <f t="shared" si="5"/>
        <v>0</v>
      </c>
      <c r="T16" s="4"/>
      <c r="U16" s="61">
        <f t="shared" si="6"/>
        <v>0</v>
      </c>
      <c r="V16" s="61" t="str">
        <f t="shared" si="11"/>
        <v/>
      </c>
      <c r="W16" s="61">
        <f t="shared" si="8"/>
        <v>0</v>
      </c>
      <c r="X16" s="62" t="str">
        <f t="shared" si="9"/>
        <v/>
      </c>
      <c r="Y16" s="63">
        <f t="shared" si="10"/>
        <v>0</v>
      </c>
    </row>
    <row r="17" spans="1:25" ht="24" customHeight="1" x14ac:dyDescent="0.2">
      <c r="A17" s="67"/>
      <c r="B17" s="67"/>
      <c r="C17" s="67"/>
      <c r="D17" s="80" t="s">
        <v>333</v>
      </c>
      <c r="E17" s="85" t="s">
        <v>364</v>
      </c>
      <c r="F17" s="84" t="s">
        <v>167</v>
      </c>
      <c r="G17" s="87" t="s">
        <v>171</v>
      </c>
      <c r="H17" s="3" t="s">
        <v>362</v>
      </c>
      <c r="I17" s="61">
        <f t="shared" si="0"/>
        <v>2</v>
      </c>
      <c r="J17" s="3" t="s">
        <v>341</v>
      </c>
      <c r="K17" s="61">
        <f t="shared" si="1"/>
        <v>2</v>
      </c>
      <c r="L17" s="61">
        <f t="shared" si="2"/>
        <v>4</v>
      </c>
      <c r="M17" s="62" t="str">
        <f t="shared" si="3"/>
        <v>Bajo</v>
      </c>
      <c r="N17" s="6"/>
      <c r="O17" s="92"/>
      <c r="P17" s="4"/>
      <c r="Q17" s="61">
        <f t="shared" si="4"/>
        <v>0</v>
      </c>
      <c r="R17" s="4"/>
      <c r="S17" s="72">
        <f t="shared" si="5"/>
        <v>0</v>
      </c>
      <c r="T17" s="4"/>
      <c r="U17" s="61">
        <f t="shared" si="6"/>
        <v>0</v>
      </c>
      <c r="V17" s="61" t="str">
        <f t="shared" si="11"/>
        <v/>
      </c>
      <c r="W17" s="61">
        <f t="shared" si="8"/>
        <v>0</v>
      </c>
      <c r="X17" s="62" t="str">
        <f t="shared" si="9"/>
        <v/>
      </c>
      <c r="Y17" s="63">
        <f t="shared" si="10"/>
        <v>0</v>
      </c>
    </row>
    <row r="18" spans="1:25" ht="24" customHeight="1" x14ac:dyDescent="0.2">
      <c r="A18" s="2"/>
      <c r="B18" s="2"/>
      <c r="C18" s="1"/>
      <c r="D18" s="80" t="s">
        <v>334</v>
      </c>
      <c r="E18" s="85" t="s">
        <v>269</v>
      </c>
      <c r="F18" s="84" t="s">
        <v>168</v>
      </c>
      <c r="G18" s="81" t="s">
        <v>270</v>
      </c>
      <c r="H18" s="3" t="s">
        <v>362</v>
      </c>
      <c r="I18" s="61">
        <f t="shared" si="0"/>
        <v>2</v>
      </c>
      <c r="J18" s="3" t="s">
        <v>341</v>
      </c>
      <c r="K18" s="61">
        <f t="shared" si="1"/>
        <v>2</v>
      </c>
      <c r="L18" s="61">
        <f t="shared" si="2"/>
        <v>4</v>
      </c>
      <c r="M18" s="62" t="str">
        <f t="shared" si="3"/>
        <v>Bajo</v>
      </c>
      <c r="N18" s="6"/>
      <c r="O18" s="92"/>
      <c r="P18" s="4"/>
      <c r="Q18" s="61">
        <f t="shared" si="4"/>
        <v>0</v>
      </c>
      <c r="R18" s="4"/>
      <c r="S18" s="72">
        <f t="shared" si="5"/>
        <v>0</v>
      </c>
      <c r="T18" s="4"/>
      <c r="U18" s="61">
        <f t="shared" si="6"/>
        <v>0</v>
      </c>
      <c r="V18" s="61" t="str">
        <f t="shared" si="11"/>
        <v/>
      </c>
      <c r="W18" s="61">
        <f t="shared" si="8"/>
        <v>0</v>
      </c>
      <c r="X18" s="62" t="str">
        <f t="shared" si="9"/>
        <v/>
      </c>
      <c r="Y18" s="63">
        <f t="shared" si="10"/>
        <v>0</v>
      </c>
    </row>
    <row r="19" spans="1:25" ht="24" customHeight="1" x14ac:dyDescent="0.2">
      <c r="A19" s="2"/>
      <c r="B19" s="2"/>
      <c r="C19" s="1"/>
      <c r="D19" s="80" t="s">
        <v>334</v>
      </c>
      <c r="E19" s="85" t="s">
        <v>316</v>
      </c>
      <c r="F19" s="84" t="s">
        <v>28</v>
      </c>
      <c r="G19" s="81" t="s">
        <v>271</v>
      </c>
      <c r="H19" s="3" t="s">
        <v>362</v>
      </c>
      <c r="I19" s="61">
        <f t="shared" si="0"/>
        <v>2</v>
      </c>
      <c r="J19" s="3" t="s">
        <v>341</v>
      </c>
      <c r="K19" s="61">
        <f t="shared" si="1"/>
        <v>2</v>
      </c>
      <c r="L19" s="61">
        <f t="shared" si="2"/>
        <v>4</v>
      </c>
      <c r="M19" s="62" t="str">
        <f t="shared" si="3"/>
        <v>Bajo</v>
      </c>
      <c r="N19" s="6"/>
      <c r="O19" s="92"/>
      <c r="P19" s="4"/>
      <c r="Q19" s="61">
        <f t="shared" si="4"/>
        <v>0</v>
      </c>
      <c r="R19" s="4"/>
      <c r="S19" s="72">
        <f t="shared" si="5"/>
        <v>0</v>
      </c>
      <c r="T19" s="4"/>
      <c r="U19" s="61">
        <f t="shared" si="6"/>
        <v>0</v>
      </c>
      <c r="V19" s="61" t="str">
        <f t="shared" si="11"/>
        <v/>
      </c>
      <c r="W19" s="61">
        <f t="shared" si="8"/>
        <v>0</v>
      </c>
      <c r="X19" s="62" t="str">
        <f t="shared" si="9"/>
        <v/>
      </c>
      <c r="Y19" s="63">
        <f t="shared" si="10"/>
        <v>0</v>
      </c>
    </row>
    <row r="20" spans="1:25" ht="24" customHeight="1" x14ac:dyDescent="0.2">
      <c r="A20" s="2"/>
      <c r="B20" s="2"/>
      <c r="C20" s="1"/>
      <c r="D20" s="80" t="s">
        <v>334</v>
      </c>
      <c r="E20" s="85" t="s">
        <v>317</v>
      </c>
      <c r="F20" s="84" t="s">
        <v>29</v>
      </c>
      <c r="G20" s="81" t="s">
        <v>272</v>
      </c>
      <c r="H20" s="3" t="s">
        <v>7</v>
      </c>
      <c r="I20" s="61">
        <f t="shared" si="0"/>
        <v>3</v>
      </c>
      <c r="J20" s="3" t="s">
        <v>200</v>
      </c>
      <c r="K20" s="61">
        <f t="shared" si="1"/>
        <v>4</v>
      </c>
      <c r="L20" s="61">
        <f t="shared" si="2"/>
        <v>12</v>
      </c>
      <c r="M20" s="62" t="str">
        <f t="shared" si="3"/>
        <v>Alto</v>
      </c>
      <c r="N20" s="6"/>
      <c r="O20" s="92"/>
      <c r="P20" s="4"/>
      <c r="Q20" s="61">
        <f t="shared" si="4"/>
        <v>0</v>
      </c>
      <c r="R20" s="4"/>
      <c r="S20" s="72">
        <f t="shared" si="5"/>
        <v>0</v>
      </c>
      <c r="T20" s="4"/>
      <c r="U20" s="61">
        <f t="shared" si="6"/>
        <v>0</v>
      </c>
      <c r="V20" s="61" t="str">
        <f t="shared" si="11"/>
        <v/>
      </c>
      <c r="W20" s="61">
        <f t="shared" si="8"/>
        <v>0</v>
      </c>
      <c r="X20" s="62" t="str">
        <f t="shared" si="9"/>
        <v/>
      </c>
      <c r="Y20" s="63">
        <f t="shared" si="10"/>
        <v>0</v>
      </c>
    </row>
    <row r="21" spans="1:25" ht="24" customHeight="1" x14ac:dyDescent="0.2">
      <c r="A21" s="2"/>
      <c r="B21" s="2"/>
      <c r="C21" s="1"/>
      <c r="D21" s="80" t="s">
        <v>334</v>
      </c>
      <c r="E21" s="85" t="s">
        <v>266</v>
      </c>
      <c r="F21" s="84" t="s">
        <v>30</v>
      </c>
      <c r="G21" s="81" t="s">
        <v>367</v>
      </c>
      <c r="H21" s="3" t="s">
        <v>7</v>
      </c>
      <c r="I21" s="61">
        <f t="shared" si="0"/>
        <v>3</v>
      </c>
      <c r="J21" s="3" t="s">
        <v>319</v>
      </c>
      <c r="K21" s="61">
        <f t="shared" si="1"/>
        <v>3</v>
      </c>
      <c r="L21" s="61">
        <f t="shared" si="2"/>
        <v>9</v>
      </c>
      <c r="M21" s="62" t="str">
        <f t="shared" si="3"/>
        <v>Alto</v>
      </c>
      <c r="N21" s="6"/>
      <c r="O21" s="92"/>
      <c r="P21" s="4"/>
      <c r="Q21" s="61">
        <f t="shared" si="4"/>
        <v>0</v>
      </c>
      <c r="R21" s="4"/>
      <c r="S21" s="72">
        <f t="shared" si="5"/>
        <v>0</v>
      </c>
      <c r="T21" s="4"/>
      <c r="U21" s="61">
        <f t="shared" si="6"/>
        <v>0</v>
      </c>
      <c r="V21" s="61" t="str">
        <f t="shared" si="11"/>
        <v/>
      </c>
      <c r="W21" s="61">
        <f t="shared" si="8"/>
        <v>0</v>
      </c>
      <c r="X21" s="62" t="str">
        <f t="shared" si="9"/>
        <v/>
      </c>
      <c r="Y21" s="63">
        <f t="shared" si="10"/>
        <v>0</v>
      </c>
    </row>
    <row r="22" spans="1:25" s="9" customFormat="1" ht="24" customHeight="1" x14ac:dyDescent="0.2">
      <c r="A22" s="5"/>
      <c r="B22" s="5"/>
      <c r="C22" s="8"/>
      <c r="D22" s="88" t="s">
        <v>335</v>
      </c>
      <c r="E22" s="85" t="s">
        <v>130</v>
      </c>
      <c r="F22" s="84" t="s">
        <v>31</v>
      </c>
      <c r="G22" s="87" t="s">
        <v>346</v>
      </c>
      <c r="H22" s="3" t="s">
        <v>362</v>
      </c>
      <c r="I22" s="61">
        <f t="shared" si="0"/>
        <v>2</v>
      </c>
      <c r="J22" s="3" t="s">
        <v>319</v>
      </c>
      <c r="K22" s="61">
        <f t="shared" si="1"/>
        <v>3</v>
      </c>
      <c r="L22" s="61">
        <f t="shared" si="2"/>
        <v>6</v>
      </c>
      <c r="M22" s="62" t="str">
        <f t="shared" si="3"/>
        <v>Moderado</v>
      </c>
      <c r="N22" s="6"/>
      <c r="O22" s="92"/>
      <c r="P22" s="4"/>
      <c r="Q22" s="61">
        <f t="shared" si="4"/>
        <v>0</v>
      </c>
      <c r="R22" s="4"/>
      <c r="S22" s="72">
        <f t="shared" si="5"/>
        <v>0</v>
      </c>
      <c r="T22" s="4"/>
      <c r="U22" s="61">
        <f t="shared" si="6"/>
        <v>0</v>
      </c>
      <c r="V22" s="61" t="str">
        <f t="shared" si="11"/>
        <v/>
      </c>
      <c r="W22" s="61">
        <f t="shared" si="8"/>
        <v>0</v>
      </c>
      <c r="X22" s="62" t="str">
        <f t="shared" si="9"/>
        <v/>
      </c>
      <c r="Y22" s="63">
        <f t="shared" si="10"/>
        <v>0</v>
      </c>
    </row>
    <row r="23" spans="1:25" ht="24" customHeight="1" x14ac:dyDescent="0.2">
      <c r="A23" s="2"/>
      <c r="B23" s="2"/>
      <c r="C23" s="1"/>
      <c r="D23" s="88" t="s">
        <v>335</v>
      </c>
      <c r="E23" s="85" t="s">
        <v>173</v>
      </c>
      <c r="F23" s="84" t="s">
        <v>156</v>
      </c>
      <c r="G23" s="81" t="s">
        <v>174</v>
      </c>
      <c r="H23" s="3" t="s">
        <v>7</v>
      </c>
      <c r="I23" s="61">
        <f t="shared" si="0"/>
        <v>3</v>
      </c>
      <c r="J23" s="3" t="s">
        <v>341</v>
      </c>
      <c r="K23" s="61">
        <f t="shared" si="1"/>
        <v>2</v>
      </c>
      <c r="L23" s="61">
        <f t="shared" si="2"/>
        <v>6</v>
      </c>
      <c r="M23" s="62" t="str">
        <f t="shared" si="3"/>
        <v>Moderado</v>
      </c>
      <c r="N23" s="6"/>
      <c r="O23" s="92"/>
      <c r="P23" s="4"/>
      <c r="Q23" s="61">
        <f t="shared" si="4"/>
        <v>0</v>
      </c>
      <c r="R23" s="4"/>
      <c r="S23" s="72">
        <f t="shared" si="5"/>
        <v>0</v>
      </c>
      <c r="T23" s="4"/>
      <c r="U23" s="61">
        <f t="shared" si="6"/>
        <v>0</v>
      </c>
      <c r="V23" s="61" t="str">
        <f t="shared" si="11"/>
        <v/>
      </c>
      <c r="W23" s="61">
        <f t="shared" si="8"/>
        <v>0</v>
      </c>
      <c r="X23" s="62" t="str">
        <f t="shared" si="9"/>
        <v/>
      </c>
      <c r="Y23" s="63">
        <f t="shared" si="10"/>
        <v>0</v>
      </c>
    </row>
    <row r="24" spans="1:25" ht="24" customHeight="1" x14ac:dyDescent="0.2">
      <c r="A24" s="2"/>
      <c r="B24" s="2"/>
      <c r="C24" s="1"/>
      <c r="D24" s="80" t="s">
        <v>336</v>
      </c>
      <c r="E24" s="85" t="s">
        <v>92</v>
      </c>
      <c r="F24" s="84" t="s">
        <v>169</v>
      </c>
      <c r="G24" s="81" t="s">
        <v>177</v>
      </c>
      <c r="H24" s="3" t="s">
        <v>362</v>
      </c>
      <c r="I24" s="61">
        <f t="shared" si="0"/>
        <v>2</v>
      </c>
      <c r="J24" s="3" t="s">
        <v>341</v>
      </c>
      <c r="K24" s="61">
        <f t="shared" si="1"/>
        <v>2</v>
      </c>
      <c r="L24" s="61">
        <f t="shared" si="2"/>
        <v>4</v>
      </c>
      <c r="M24" s="62" t="str">
        <f t="shared" si="3"/>
        <v>Bajo</v>
      </c>
      <c r="N24" s="6"/>
      <c r="O24" s="92"/>
      <c r="P24" s="4"/>
      <c r="Q24" s="61">
        <f t="shared" si="4"/>
        <v>0</v>
      </c>
      <c r="R24" s="4"/>
      <c r="S24" s="72">
        <f t="shared" si="5"/>
        <v>0</v>
      </c>
      <c r="T24" s="4"/>
      <c r="U24" s="61">
        <f t="shared" si="6"/>
        <v>0</v>
      </c>
      <c r="V24" s="61" t="str">
        <f t="shared" si="11"/>
        <v/>
      </c>
      <c r="W24" s="61">
        <f t="shared" si="8"/>
        <v>0</v>
      </c>
      <c r="X24" s="62" t="str">
        <f t="shared" si="9"/>
        <v/>
      </c>
      <c r="Y24" s="63">
        <f t="shared" si="10"/>
        <v>0</v>
      </c>
    </row>
    <row r="25" spans="1:25" ht="24" customHeight="1" x14ac:dyDescent="0.2">
      <c r="A25" s="75"/>
      <c r="B25" s="70"/>
      <c r="C25" s="70"/>
      <c r="D25" s="80" t="s">
        <v>336</v>
      </c>
      <c r="E25" s="85" t="s">
        <v>178</v>
      </c>
      <c r="F25" s="84" t="s">
        <v>32</v>
      </c>
      <c r="G25" s="81" t="s">
        <v>138</v>
      </c>
      <c r="H25" s="3" t="s">
        <v>362</v>
      </c>
      <c r="I25" s="61">
        <f t="shared" si="0"/>
        <v>2</v>
      </c>
      <c r="J25" s="3" t="s">
        <v>341</v>
      </c>
      <c r="K25" s="61">
        <f t="shared" si="1"/>
        <v>2</v>
      </c>
      <c r="L25" s="61">
        <f t="shared" si="2"/>
        <v>4</v>
      </c>
      <c r="M25" s="62" t="str">
        <f t="shared" si="3"/>
        <v>Bajo</v>
      </c>
      <c r="N25" s="6"/>
      <c r="O25" s="92"/>
      <c r="P25" s="4"/>
      <c r="Q25" s="61">
        <f t="shared" si="4"/>
        <v>0</v>
      </c>
      <c r="R25" s="4"/>
      <c r="S25" s="72">
        <f t="shared" si="5"/>
        <v>0</v>
      </c>
      <c r="T25" s="4"/>
      <c r="U25" s="61">
        <f t="shared" si="6"/>
        <v>0</v>
      </c>
      <c r="V25" s="61" t="str">
        <f t="shared" si="11"/>
        <v/>
      </c>
      <c r="W25" s="61">
        <f t="shared" si="8"/>
        <v>0</v>
      </c>
      <c r="X25" s="62" t="str">
        <f t="shared" si="9"/>
        <v/>
      </c>
      <c r="Y25" s="63">
        <f t="shared" si="10"/>
        <v>0</v>
      </c>
    </row>
    <row r="26" spans="1:25" ht="24" customHeight="1" x14ac:dyDescent="0.2">
      <c r="A26" s="75"/>
      <c r="B26" s="70"/>
      <c r="C26" s="70"/>
      <c r="D26" s="80" t="s">
        <v>336</v>
      </c>
      <c r="E26" s="85" t="s">
        <v>142</v>
      </c>
      <c r="F26" s="84" t="s">
        <v>33</v>
      </c>
      <c r="G26" s="81" t="s">
        <v>137</v>
      </c>
      <c r="H26" s="3" t="s">
        <v>362</v>
      </c>
      <c r="I26" s="61">
        <f t="shared" si="0"/>
        <v>2</v>
      </c>
      <c r="J26" s="3" t="s">
        <v>319</v>
      </c>
      <c r="K26" s="61">
        <f t="shared" si="1"/>
        <v>3</v>
      </c>
      <c r="L26" s="61">
        <f t="shared" si="2"/>
        <v>6</v>
      </c>
      <c r="M26" s="62" t="str">
        <f t="shared" si="3"/>
        <v>Moderado</v>
      </c>
      <c r="N26" s="6"/>
      <c r="O26" s="92"/>
      <c r="P26" s="4"/>
      <c r="Q26" s="61">
        <f t="shared" si="4"/>
        <v>0</v>
      </c>
      <c r="R26" s="4"/>
      <c r="S26" s="72">
        <f t="shared" si="5"/>
        <v>0</v>
      </c>
      <c r="T26" s="4"/>
      <c r="U26" s="61">
        <f t="shared" si="6"/>
        <v>0</v>
      </c>
      <c r="V26" s="61" t="str">
        <f t="shared" si="11"/>
        <v/>
      </c>
      <c r="W26" s="61">
        <f t="shared" si="8"/>
        <v>0</v>
      </c>
      <c r="X26" s="62" t="str">
        <f t="shared" si="9"/>
        <v/>
      </c>
      <c r="Y26" s="63">
        <f t="shared" si="10"/>
        <v>0</v>
      </c>
    </row>
    <row r="27" spans="1:25" ht="24" customHeight="1" x14ac:dyDescent="0.2">
      <c r="A27" s="75"/>
      <c r="B27" s="70"/>
      <c r="C27" s="70"/>
      <c r="D27" s="80" t="s">
        <v>336</v>
      </c>
      <c r="E27" s="85" t="s">
        <v>131</v>
      </c>
      <c r="F27" s="84" t="s">
        <v>34</v>
      </c>
      <c r="G27" s="90" t="s">
        <v>134</v>
      </c>
      <c r="H27" s="3" t="s">
        <v>362</v>
      </c>
      <c r="I27" s="61">
        <f t="shared" si="0"/>
        <v>2</v>
      </c>
      <c r="J27" s="3" t="s">
        <v>341</v>
      </c>
      <c r="K27" s="61">
        <f t="shared" si="1"/>
        <v>2</v>
      </c>
      <c r="L27" s="61">
        <f t="shared" si="2"/>
        <v>4</v>
      </c>
      <c r="M27" s="62" t="str">
        <f t="shared" si="3"/>
        <v>Bajo</v>
      </c>
      <c r="N27" s="6"/>
      <c r="O27" s="92"/>
      <c r="P27" s="4"/>
      <c r="Q27" s="61">
        <f t="shared" si="4"/>
        <v>0</v>
      </c>
      <c r="R27" s="4"/>
      <c r="S27" s="72">
        <f t="shared" si="5"/>
        <v>0</v>
      </c>
      <c r="T27" s="4"/>
      <c r="U27" s="61">
        <f t="shared" si="6"/>
        <v>0</v>
      </c>
      <c r="V27" s="61" t="str">
        <f t="shared" si="11"/>
        <v/>
      </c>
      <c r="W27" s="61">
        <f t="shared" si="8"/>
        <v>0</v>
      </c>
      <c r="X27" s="62" t="str">
        <f t="shared" si="9"/>
        <v/>
      </c>
      <c r="Y27" s="63">
        <f t="shared" si="10"/>
        <v>0</v>
      </c>
    </row>
    <row r="28" spans="1:25" ht="24" customHeight="1" x14ac:dyDescent="0.2">
      <c r="A28" s="2"/>
      <c r="B28" s="1"/>
      <c r="C28" s="1"/>
      <c r="D28" s="80" t="s">
        <v>336</v>
      </c>
      <c r="E28" s="85" t="s">
        <v>132</v>
      </c>
      <c r="F28" s="84" t="s">
        <v>35</v>
      </c>
      <c r="G28" s="81" t="s">
        <v>135</v>
      </c>
      <c r="H28" s="3" t="s">
        <v>362</v>
      </c>
      <c r="I28" s="61">
        <f t="shared" si="0"/>
        <v>2</v>
      </c>
      <c r="J28" s="3" t="s">
        <v>341</v>
      </c>
      <c r="K28" s="61">
        <f t="shared" si="1"/>
        <v>2</v>
      </c>
      <c r="L28" s="61">
        <f t="shared" si="2"/>
        <v>4</v>
      </c>
      <c r="M28" s="62" t="str">
        <f t="shared" si="3"/>
        <v>Bajo</v>
      </c>
      <c r="N28" s="6"/>
      <c r="O28" s="92"/>
      <c r="P28" s="4"/>
      <c r="Q28" s="61">
        <f t="shared" si="4"/>
        <v>0</v>
      </c>
      <c r="R28" s="4"/>
      <c r="S28" s="72">
        <f t="shared" si="5"/>
        <v>0</v>
      </c>
      <c r="T28" s="4"/>
      <c r="U28" s="61">
        <f t="shared" si="6"/>
        <v>0</v>
      </c>
      <c r="V28" s="61" t="str">
        <f t="shared" si="11"/>
        <v/>
      </c>
      <c r="W28" s="61">
        <f t="shared" si="8"/>
        <v>0</v>
      </c>
      <c r="X28" s="62" t="str">
        <f t="shared" si="9"/>
        <v/>
      </c>
      <c r="Y28" s="63">
        <f t="shared" si="10"/>
        <v>0</v>
      </c>
    </row>
    <row r="29" spans="1:25" ht="24" customHeight="1" x14ac:dyDescent="0.2">
      <c r="A29" s="67"/>
      <c r="B29" s="1"/>
      <c r="C29" s="1"/>
      <c r="D29" s="80" t="s">
        <v>336</v>
      </c>
      <c r="E29" s="85" t="s">
        <v>256</v>
      </c>
      <c r="F29" s="84" t="s">
        <v>36</v>
      </c>
      <c r="G29" s="81" t="s">
        <v>247</v>
      </c>
      <c r="H29" s="3" t="s">
        <v>362</v>
      </c>
      <c r="I29" s="61">
        <f t="shared" ref="I29:I75" si="12">IF(H29="Casi Certeza",5,IF(H29="Probable",4,IF(H29="Moderado",3,IF(H29="Poco Probable",2,IF(H29="Improbable",1,0)))))</f>
        <v>2</v>
      </c>
      <c r="J29" s="3" t="s">
        <v>319</v>
      </c>
      <c r="K29" s="61">
        <f t="shared" ref="K29:K75" si="13">IF(J29="Catastroficas",5,IF(J29="Mayores",4,IF(J29="Moderadas",3,IF(J29="Menores",2,IF(J29="Insignificante",1,0)))))</f>
        <v>3</v>
      </c>
      <c r="L29" s="61">
        <f t="shared" ref="L29:L75" si="14">+I29*K29</f>
        <v>6</v>
      </c>
      <c r="M29" s="62" t="str">
        <f t="shared" ref="M29:M75" si="15">IF(L29&gt;=13,"Extremo",IF(L29&gt;=9,"Alto",IF(L29&gt;=5,"Moderado",IF(L29&gt;=1,"Bajo",0))))</f>
        <v>Moderado</v>
      </c>
      <c r="N29" s="6"/>
      <c r="O29" s="92"/>
      <c r="P29" s="4"/>
      <c r="Q29" s="61">
        <f t="shared" si="4"/>
        <v>0</v>
      </c>
      <c r="R29" s="4"/>
      <c r="S29" s="72">
        <f t="shared" si="5"/>
        <v>0</v>
      </c>
      <c r="T29" s="4"/>
      <c r="U29" s="61">
        <f t="shared" si="6"/>
        <v>0</v>
      </c>
      <c r="V29" s="61" t="str">
        <f t="shared" si="11"/>
        <v/>
      </c>
      <c r="W29" s="61">
        <f t="shared" si="8"/>
        <v>0</v>
      </c>
      <c r="X29" s="62" t="str">
        <f t="shared" si="9"/>
        <v/>
      </c>
      <c r="Y29" s="63">
        <f t="shared" ref="Y29:Y75" si="16">IF(W29=0,0,L29/W29)</f>
        <v>0</v>
      </c>
    </row>
    <row r="30" spans="1:25" ht="24" customHeight="1" x14ac:dyDescent="0.2">
      <c r="A30" s="67"/>
      <c r="B30" s="1"/>
      <c r="C30" s="1"/>
      <c r="D30" s="80" t="s">
        <v>336</v>
      </c>
      <c r="E30" s="85" t="s">
        <v>255</v>
      </c>
      <c r="F30" s="84" t="s">
        <v>37</v>
      </c>
      <c r="G30" s="81" t="s">
        <v>246</v>
      </c>
      <c r="H30" s="3" t="s">
        <v>362</v>
      </c>
      <c r="I30" s="61">
        <f t="shared" si="12"/>
        <v>2</v>
      </c>
      <c r="J30" s="3" t="s">
        <v>200</v>
      </c>
      <c r="K30" s="61">
        <f t="shared" si="13"/>
        <v>4</v>
      </c>
      <c r="L30" s="61">
        <f t="shared" si="14"/>
        <v>8</v>
      </c>
      <c r="M30" s="62" t="str">
        <f t="shared" si="15"/>
        <v>Moderado</v>
      </c>
      <c r="N30" s="6"/>
      <c r="O30" s="92"/>
      <c r="P30" s="4"/>
      <c r="Q30" s="61">
        <f t="shared" si="4"/>
        <v>0</v>
      </c>
      <c r="R30" s="4"/>
      <c r="S30" s="72">
        <f t="shared" si="5"/>
        <v>0</v>
      </c>
      <c r="T30" s="4"/>
      <c r="U30" s="61">
        <f t="shared" si="6"/>
        <v>0</v>
      </c>
      <c r="V30" s="61" t="str">
        <f t="shared" si="11"/>
        <v/>
      </c>
      <c r="W30" s="61">
        <f t="shared" si="8"/>
        <v>0</v>
      </c>
      <c r="X30" s="62" t="str">
        <f t="shared" si="9"/>
        <v/>
      </c>
      <c r="Y30" s="63">
        <f t="shared" si="16"/>
        <v>0</v>
      </c>
    </row>
    <row r="31" spans="1:25" ht="24" customHeight="1" x14ac:dyDescent="0.2">
      <c r="A31" s="67"/>
      <c r="B31" s="1"/>
      <c r="C31" s="1"/>
      <c r="D31" s="80" t="s">
        <v>336</v>
      </c>
      <c r="E31" s="85" t="s">
        <v>254</v>
      </c>
      <c r="F31" s="84" t="s">
        <v>38</v>
      </c>
      <c r="G31" s="81" t="s">
        <v>347</v>
      </c>
      <c r="H31" s="3" t="s">
        <v>362</v>
      </c>
      <c r="I31" s="61">
        <f t="shared" si="12"/>
        <v>2</v>
      </c>
      <c r="J31" s="3" t="s">
        <v>341</v>
      </c>
      <c r="K31" s="61">
        <f t="shared" si="13"/>
        <v>2</v>
      </c>
      <c r="L31" s="61">
        <f t="shared" si="14"/>
        <v>4</v>
      </c>
      <c r="M31" s="62" t="str">
        <f t="shared" si="15"/>
        <v>Bajo</v>
      </c>
      <c r="N31" s="6"/>
      <c r="O31" s="92"/>
      <c r="P31" s="4"/>
      <c r="Q31" s="61">
        <f t="shared" si="4"/>
        <v>0</v>
      </c>
      <c r="R31" s="4"/>
      <c r="S31" s="72">
        <f t="shared" si="5"/>
        <v>0</v>
      </c>
      <c r="T31" s="4"/>
      <c r="U31" s="61">
        <f t="shared" si="6"/>
        <v>0</v>
      </c>
      <c r="V31" s="61" t="str">
        <f t="shared" si="11"/>
        <v/>
      </c>
      <c r="W31" s="61">
        <f t="shared" si="8"/>
        <v>0</v>
      </c>
      <c r="X31" s="62" t="str">
        <f t="shared" si="9"/>
        <v/>
      </c>
      <c r="Y31" s="63">
        <f t="shared" si="16"/>
        <v>0</v>
      </c>
    </row>
    <row r="32" spans="1:25" s="9" customFormat="1" ht="24" customHeight="1" x14ac:dyDescent="0.2">
      <c r="A32" s="5"/>
      <c r="B32" s="8"/>
      <c r="C32" s="8"/>
      <c r="D32" s="89" t="s">
        <v>337</v>
      </c>
      <c r="E32" s="85" t="s">
        <v>259</v>
      </c>
      <c r="F32" s="84" t="s">
        <v>39</v>
      </c>
      <c r="G32" s="81" t="s">
        <v>207</v>
      </c>
      <c r="H32" s="3" t="s">
        <v>362</v>
      </c>
      <c r="I32" s="61">
        <f t="shared" si="12"/>
        <v>2</v>
      </c>
      <c r="J32" s="3" t="s">
        <v>319</v>
      </c>
      <c r="K32" s="61">
        <f t="shared" si="13"/>
        <v>3</v>
      </c>
      <c r="L32" s="61">
        <f t="shared" si="14"/>
        <v>6</v>
      </c>
      <c r="M32" s="62" t="str">
        <f t="shared" si="15"/>
        <v>Moderado</v>
      </c>
      <c r="N32" s="6"/>
      <c r="O32" s="92"/>
      <c r="P32" s="4"/>
      <c r="Q32" s="61">
        <f t="shared" si="4"/>
        <v>0</v>
      </c>
      <c r="R32" s="4"/>
      <c r="S32" s="72">
        <f t="shared" si="5"/>
        <v>0</v>
      </c>
      <c r="T32" s="4"/>
      <c r="U32" s="61">
        <f t="shared" si="6"/>
        <v>0</v>
      </c>
      <c r="V32" s="61" t="str">
        <f t="shared" si="11"/>
        <v/>
      </c>
      <c r="W32" s="61">
        <f t="shared" si="8"/>
        <v>0</v>
      </c>
      <c r="X32" s="62" t="str">
        <f t="shared" si="9"/>
        <v/>
      </c>
      <c r="Y32" s="63">
        <f t="shared" si="16"/>
        <v>0</v>
      </c>
    </row>
    <row r="33" spans="1:25" ht="24" customHeight="1" x14ac:dyDescent="0.2">
      <c r="A33" s="2"/>
      <c r="B33" s="1"/>
      <c r="C33" s="1"/>
      <c r="D33" s="89" t="s">
        <v>337</v>
      </c>
      <c r="E33" s="85" t="s">
        <v>318</v>
      </c>
      <c r="F33" s="84" t="s">
        <v>40</v>
      </c>
      <c r="G33" s="81" t="s">
        <v>348</v>
      </c>
      <c r="H33" s="3" t="s">
        <v>362</v>
      </c>
      <c r="I33" s="61">
        <f t="shared" si="12"/>
        <v>2</v>
      </c>
      <c r="J33" s="3" t="s">
        <v>319</v>
      </c>
      <c r="K33" s="61">
        <f t="shared" si="13"/>
        <v>3</v>
      </c>
      <c r="L33" s="61">
        <f t="shared" si="14"/>
        <v>6</v>
      </c>
      <c r="M33" s="62" t="str">
        <f t="shared" si="15"/>
        <v>Moderado</v>
      </c>
      <c r="N33" s="6"/>
      <c r="O33" s="92"/>
      <c r="P33" s="4"/>
      <c r="Q33" s="61">
        <f t="shared" si="4"/>
        <v>0</v>
      </c>
      <c r="R33" s="4"/>
      <c r="S33" s="72">
        <f t="shared" si="5"/>
        <v>0</v>
      </c>
      <c r="T33" s="4"/>
      <c r="U33" s="61">
        <f t="shared" si="6"/>
        <v>0</v>
      </c>
      <c r="V33" s="61" t="str">
        <f t="shared" si="11"/>
        <v/>
      </c>
      <c r="W33" s="61">
        <f t="shared" si="8"/>
        <v>0</v>
      </c>
      <c r="X33" s="62" t="str">
        <f t="shared" si="9"/>
        <v/>
      </c>
      <c r="Y33" s="63">
        <f t="shared" si="16"/>
        <v>0</v>
      </c>
    </row>
    <row r="34" spans="1:25" ht="24" customHeight="1" x14ac:dyDescent="0.2">
      <c r="A34" s="76"/>
      <c r="B34" s="70"/>
      <c r="C34" s="70"/>
      <c r="D34" s="80" t="s">
        <v>349</v>
      </c>
      <c r="E34" s="85" t="s">
        <v>353</v>
      </c>
      <c r="F34" s="84" t="s">
        <v>175</v>
      </c>
      <c r="G34" s="81" t="s">
        <v>352</v>
      </c>
      <c r="H34" s="3" t="s">
        <v>7</v>
      </c>
      <c r="I34" s="61">
        <f t="shared" si="12"/>
        <v>3</v>
      </c>
      <c r="J34" s="3" t="s">
        <v>319</v>
      </c>
      <c r="K34" s="61">
        <f t="shared" si="13"/>
        <v>3</v>
      </c>
      <c r="L34" s="61">
        <f t="shared" si="14"/>
        <v>9</v>
      </c>
      <c r="M34" s="62" t="str">
        <f t="shared" si="15"/>
        <v>Alto</v>
      </c>
      <c r="N34" s="6"/>
      <c r="O34" s="92"/>
      <c r="P34" s="4"/>
      <c r="Q34" s="61">
        <f t="shared" si="4"/>
        <v>0</v>
      </c>
      <c r="R34" s="4"/>
      <c r="S34" s="72">
        <f t="shared" si="5"/>
        <v>0</v>
      </c>
      <c r="T34" s="4"/>
      <c r="U34" s="61">
        <f t="shared" si="6"/>
        <v>0</v>
      </c>
      <c r="V34" s="61" t="str">
        <f t="shared" si="11"/>
        <v/>
      </c>
      <c r="W34" s="61">
        <f t="shared" si="8"/>
        <v>0</v>
      </c>
      <c r="X34" s="62" t="str">
        <f t="shared" si="9"/>
        <v/>
      </c>
      <c r="Y34" s="63"/>
    </row>
    <row r="35" spans="1:25" ht="24" customHeight="1" x14ac:dyDescent="0.2">
      <c r="A35" s="2"/>
      <c r="B35" s="1"/>
      <c r="C35" s="1"/>
      <c r="D35" s="80" t="s">
        <v>338</v>
      </c>
      <c r="E35" s="85" t="s">
        <v>150</v>
      </c>
      <c r="F35" s="84" t="s">
        <v>41</v>
      </c>
      <c r="G35" s="81" t="s">
        <v>179</v>
      </c>
      <c r="H35" s="3" t="s">
        <v>362</v>
      </c>
      <c r="I35" s="61">
        <f t="shared" si="12"/>
        <v>2</v>
      </c>
      <c r="J35" s="3" t="s">
        <v>341</v>
      </c>
      <c r="K35" s="61">
        <f t="shared" si="13"/>
        <v>2</v>
      </c>
      <c r="L35" s="61">
        <f t="shared" si="14"/>
        <v>4</v>
      </c>
      <c r="M35" s="62" t="str">
        <f t="shared" si="15"/>
        <v>Bajo</v>
      </c>
      <c r="N35" s="6"/>
      <c r="O35" s="92"/>
      <c r="P35" s="4"/>
      <c r="Q35" s="61">
        <f t="shared" si="4"/>
        <v>0</v>
      </c>
      <c r="R35" s="4"/>
      <c r="S35" s="72">
        <f t="shared" si="5"/>
        <v>0</v>
      </c>
      <c r="T35" s="4"/>
      <c r="U35" s="61">
        <f t="shared" si="6"/>
        <v>0</v>
      </c>
      <c r="V35" s="61" t="str">
        <f t="shared" si="11"/>
        <v/>
      </c>
      <c r="W35" s="61">
        <f t="shared" si="8"/>
        <v>0</v>
      </c>
      <c r="X35" s="62" t="str">
        <f t="shared" si="9"/>
        <v/>
      </c>
      <c r="Y35" s="63">
        <f t="shared" si="16"/>
        <v>0</v>
      </c>
    </row>
    <row r="36" spans="1:25" ht="24" customHeight="1" x14ac:dyDescent="0.2">
      <c r="A36" s="2"/>
      <c r="B36" s="1"/>
      <c r="C36" s="1"/>
      <c r="D36" s="80" t="s">
        <v>338</v>
      </c>
      <c r="E36" s="85" t="s">
        <v>254</v>
      </c>
      <c r="F36" s="84" t="s">
        <v>42</v>
      </c>
      <c r="G36" s="81" t="s">
        <v>153</v>
      </c>
      <c r="H36" s="3" t="s">
        <v>362</v>
      </c>
      <c r="I36" s="61">
        <f t="shared" si="12"/>
        <v>2</v>
      </c>
      <c r="J36" s="3" t="s">
        <v>319</v>
      </c>
      <c r="K36" s="61">
        <f t="shared" si="13"/>
        <v>3</v>
      </c>
      <c r="L36" s="61">
        <f t="shared" si="14"/>
        <v>6</v>
      </c>
      <c r="M36" s="62" t="str">
        <f t="shared" si="15"/>
        <v>Moderado</v>
      </c>
      <c r="N36" s="6"/>
      <c r="O36" s="92"/>
      <c r="P36" s="4"/>
      <c r="Q36" s="61">
        <f t="shared" si="4"/>
        <v>0</v>
      </c>
      <c r="R36" s="4"/>
      <c r="S36" s="72">
        <f t="shared" si="5"/>
        <v>0</v>
      </c>
      <c r="T36" s="4"/>
      <c r="U36" s="61">
        <f t="shared" si="6"/>
        <v>0</v>
      </c>
      <c r="V36" s="61" t="str">
        <f t="shared" si="11"/>
        <v/>
      </c>
      <c r="W36" s="61">
        <f t="shared" si="8"/>
        <v>0</v>
      </c>
      <c r="X36" s="62" t="str">
        <f t="shared" si="9"/>
        <v/>
      </c>
      <c r="Y36" s="63">
        <f t="shared" si="16"/>
        <v>0</v>
      </c>
    </row>
    <row r="37" spans="1:25" ht="24" customHeight="1" x14ac:dyDescent="0.2">
      <c r="A37" s="2"/>
      <c r="B37" s="1"/>
      <c r="C37" s="1"/>
      <c r="D37" s="80" t="s">
        <v>338</v>
      </c>
      <c r="E37" s="85" t="s">
        <v>326</v>
      </c>
      <c r="F37" s="84" t="s">
        <v>273</v>
      </c>
      <c r="G37" s="81" t="s">
        <v>325</v>
      </c>
      <c r="H37" s="3" t="s">
        <v>362</v>
      </c>
      <c r="I37" s="61">
        <f t="shared" si="12"/>
        <v>2</v>
      </c>
      <c r="J37" s="3" t="s">
        <v>319</v>
      </c>
      <c r="K37" s="61">
        <f t="shared" si="13"/>
        <v>3</v>
      </c>
      <c r="L37" s="61">
        <f t="shared" si="14"/>
        <v>6</v>
      </c>
      <c r="M37" s="62" t="str">
        <f t="shared" si="15"/>
        <v>Moderado</v>
      </c>
      <c r="N37" s="6"/>
      <c r="O37" s="92"/>
      <c r="P37" s="4"/>
      <c r="Q37" s="61">
        <f t="shared" si="4"/>
        <v>0</v>
      </c>
      <c r="R37" s="4"/>
      <c r="S37" s="72">
        <f t="shared" si="5"/>
        <v>0</v>
      </c>
      <c r="T37" s="4"/>
      <c r="U37" s="61">
        <f t="shared" si="6"/>
        <v>0</v>
      </c>
      <c r="V37" s="61" t="str">
        <f t="shared" si="11"/>
        <v/>
      </c>
      <c r="W37" s="61">
        <f t="shared" si="8"/>
        <v>0</v>
      </c>
      <c r="X37" s="62" t="str">
        <f t="shared" si="9"/>
        <v/>
      </c>
      <c r="Y37" s="63">
        <f t="shared" si="16"/>
        <v>0</v>
      </c>
    </row>
    <row r="38" spans="1:25" ht="24" customHeight="1" x14ac:dyDescent="0.2">
      <c r="A38" s="2"/>
      <c r="B38" s="1"/>
      <c r="C38" s="1"/>
      <c r="D38" s="80" t="s">
        <v>338</v>
      </c>
      <c r="E38" s="85" t="s">
        <v>143</v>
      </c>
      <c r="F38" s="84" t="s">
        <v>274</v>
      </c>
      <c r="G38" s="81" t="s">
        <v>139</v>
      </c>
      <c r="H38" s="3" t="s">
        <v>362</v>
      </c>
      <c r="I38" s="61">
        <f t="shared" si="12"/>
        <v>2</v>
      </c>
      <c r="J38" s="3" t="s">
        <v>319</v>
      </c>
      <c r="K38" s="61">
        <f t="shared" si="13"/>
        <v>3</v>
      </c>
      <c r="L38" s="61">
        <f t="shared" si="14"/>
        <v>6</v>
      </c>
      <c r="M38" s="62" t="str">
        <f t="shared" si="15"/>
        <v>Moderado</v>
      </c>
      <c r="N38" s="6"/>
      <c r="O38" s="92"/>
      <c r="P38" s="4"/>
      <c r="Q38" s="61">
        <f t="shared" si="4"/>
        <v>0</v>
      </c>
      <c r="R38" s="4"/>
      <c r="S38" s="72">
        <f t="shared" si="5"/>
        <v>0</v>
      </c>
      <c r="T38" s="4"/>
      <c r="U38" s="61">
        <f t="shared" si="6"/>
        <v>0</v>
      </c>
      <c r="V38" s="61" t="str">
        <f t="shared" si="11"/>
        <v/>
      </c>
      <c r="W38" s="61">
        <f t="shared" si="8"/>
        <v>0</v>
      </c>
      <c r="X38" s="62" t="str">
        <f t="shared" si="9"/>
        <v/>
      </c>
      <c r="Y38" s="63">
        <f t="shared" si="16"/>
        <v>0</v>
      </c>
    </row>
    <row r="39" spans="1:25" ht="24" customHeight="1" x14ac:dyDescent="0.2">
      <c r="A39" s="2"/>
      <c r="B39" s="1"/>
      <c r="C39" s="1"/>
      <c r="D39" s="80" t="s">
        <v>338</v>
      </c>
      <c r="E39" s="85" t="s">
        <v>151</v>
      </c>
      <c r="F39" s="84" t="s">
        <v>275</v>
      </c>
      <c r="G39" s="81" t="s">
        <v>350</v>
      </c>
      <c r="H39" s="3" t="s">
        <v>7</v>
      </c>
      <c r="I39" s="61">
        <f t="shared" si="12"/>
        <v>3</v>
      </c>
      <c r="J39" s="3" t="s">
        <v>341</v>
      </c>
      <c r="K39" s="61">
        <f t="shared" si="13"/>
        <v>2</v>
      </c>
      <c r="L39" s="61">
        <f t="shared" si="14"/>
        <v>6</v>
      </c>
      <c r="M39" s="62" t="str">
        <f t="shared" si="15"/>
        <v>Moderado</v>
      </c>
      <c r="N39" s="6"/>
      <c r="O39" s="92"/>
      <c r="P39" s="4"/>
      <c r="Q39" s="61">
        <f t="shared" si="4"/>
        <v>0</v>
      </c>
      <c r="R39" s="4"/>
      <c r="S39" s="72">
        <f t="shared" si="5"/>
        <v>0</v>
      </c>
      <c r="T39" s="4"/>
      <c r="U39" s="61">
        <f t="shared" si="6"/>
        <v>0</v>
      </c>
      <c r="V39" s="61" t="str">
        <f t="shared" si="11"/>
        <v/>
      </c>
      <c r="W39" s="61">
        <f t="shared" si="8"/>
        <v>0</v>
      </c>
      <c r="X39" s="62" t="str">
        <f t="shared" si="9"/>
        <v/>
      </c>
      <c r="Y39" s="63">
        <f t="shared" si="16"/>
        <v>0</v>
      </c>
    </row>
    <row r="40" spans="1:25" ht="24" customHeight="1" x14ac:dyDescent="0.2">
      <c r="A40" s="2"/>
      <c r="B40" s="1"/>
      <c r="C40" s="1"/>
      <c r="D40" s="80" t="s">
        <v>338</v>
      </c>
      <c r="E40" s="85" t="s">
        <v>321</v>
      </c>
      <c r="F40" s="84" t="s">
        <v>276</v>
      </c>
      <c r="G40" s="81" t="s">
        <v>322</v>
      </c>
      <c r="H40" s="3" t="s">
        <v>7</v>
      </c>
      <c r="I40" s="61">
        <f t="shared" si="12"/>
        <v>3</v>
      </c>
      <c r="J40" s="3" t="s">
        <v>200</v>
      </c>
      <c r="K40" s="61">
        <f t="shared" si="13"/>
        <v>4</v>
      </c>
      <c r="L40" s="61">
        <f t="shared" si="14"/>
        <v>12</v>
      </c>
      <c r="M40" s="62" t="str">
        <f t="shared" si="15"/>
        <v>Alto</v>
      </c>
      <c r="N40" s="6"/>
      <c r="O40" s="92"/>
      <c r="P40" s="4"/>
      <c r="Q40" s="61">
        <f t="shared" si="4"/>
        <v>0</v>
      </c>
      <c r="R40" s="4"/>
      <c r="S40" s="72">
        <f t="shared" si="5"/>
        <v>0</v>
      </c>
      <c r="T40" s="4"/>
      <c r="U40" s="61">
        <f t="shared" si="6"/>
        <v>0</v>
      </c>
      <c r="V40" s="61" t="str">
        <f t="shared" si="11"/>
        <v/>
      </c>
      <c r="W40" s="61">
        <f t="shared" si="8"/>
        <v>0</v>
      </c>
      <c r="X40" s="62" t="str">
        <f t="shared" si="9"/>
        <v/>
      </c>
      <c r="Y40" s="63">
        <f t="shared" si="16"/>
        <v>0</v>
      </c>
    </row>
    <row r="41" spans="1:25" ht="24" customHeight="1" x14ac:dyDescent="0.2">
      <c r="A41" s="2"/>
      <c r="B41" s="1"/>
      <c r="C41" s="1"/>
      <c r="D41" s="80" t="s">
        <v>338</v>
      </c>
      <c r="E41" s="85" t="s">
        <v>152</v>
      </c>
      <c r="F41" s="84" t="s">
        <v>277</v>
      </c>
      <c r="G41" s="81" t="s">
        <v>366</v>
      </c>
      <c r="H41" s="3" t="s">
        <v>362</v>
      </c>
      <c r="I41" s="61">
        <f t="shared" si="12"/>
        <v>2</v>
      </c>
      <c r="J41" s="3" t="s">
        <v>319</v>
      </c>
      <c r="K41" s="61">
        <f t="shared" si="13"/>
        <v>3</v>
      </c>
      <c r="L41" s="61">
        <f t="shared" si="14"/>
        <v>6</v>
      </c>
      <c r="M41" s="62" t="str">
        <f t="shared" si="15"/>
        <v>Moderado</v>
      </c>
      <c r="N41" s="6"/>
      <c r="O41" s="92"/>
      <c r="P41" s="4"/>
      <c r="Q41" s="61">
        <f t="shared" si="4"/>
        <v>0</v>
      </c>
      <c r="R41" s="4"/>
      <c r="S41" s="72">
        <f t="shared" si="5"/>
        <v>0</v>
      </c>
      <c r="T41" s="4"/>
      <c r="U41" s="61">
        <f t="shared" si="6"/>
        <v>0</v>
      </c>
      <c r="V41" s="61" t="str">
        <f t="shared" si="11"/>
        <v/>
      </c>
      <c r="W41" s="61">
        <f t="shared" si="8"/>
        <v>0</v>
      </c>
      <c r="X41" s="62" t="str">
        <f t="shared" si="9"/>
        <v/>
      </c>
      <c r="Y41" s="63">
        <f t="shared" si="16"/>
        <v>0</v>
      </c>
    </row>
    <row r="42" spans="1:25" ht="24" customHeight="1" x14ac:dyDescent="0.2">
      <c r="A42" s="2"/>
      <c r="B42" s="1"/>
      <c r="C42" s="1"/>
      <c r="D42" s="80" t="s">
        <v>338</v>
      </c>
      <c r="E42" s="85" t="s">
        <v>323</v>
      </c>
      <c r="F42" s="84" t="s">
        <v>278</v>
      </c>
      <c r="G42" s="81" t="s">
        <v>324</v>
      </c>
      <c r="H42" s="3" t="s">
        <v>362</v>
      </c>
      <c r="I42" s="61">
        <f t="shared" si="12"/>
        <v>2</v>
      </c>
      <c r="J42" s="3" t="s">
        <v>319</v>
      </c>
      <c r="K42" s="61">
        <f t="shared" si="13"/>
        <v>3</v>
      </c>
      <c r="L42" s="61">
        <f t="shared" si="14"/>
        <v>6</v>
      </c>
      <c r="M42" s="62" t="str">
        <f t="shared" si="15"/>
        <v>Moderado</v>
      </c>
      <c r="N42" s="6"/>
      <c r="O42" s="92"/>
      <c r="P42" s="4"/>
      <c r="Q42" s="61">
        <f t="shared" si="4"/>
        <v>0</v>
      </c>
      <c r="R42" s="4"/>
      <c r="S42" s="72">
        <f t="shared" si="5"/>
        <v>0</v>
      </c>
      <c r="T42" s="4"/>
      <c r="U42" s="61">
        <f t="shared" si="6"/>
        <v>0</v>
      </c>
      <c r="V42" s="61" t="str">
        <f t="shared" si="11"/>
        <v/>
      </c>
      <c r="W42" s="61">
        <f t="shared" si="8"/>
        <v>0</v>
      </c>
      <c r="X42" s="62" t="str">
        <f t="shared" si="9"/>
        <v/>
      </c>
      <c r="Y42" s="63">
        <f t="shared" si="16"/>
        <v>0</v>
      </c>
    </row>
    <row r="43" spans="1:25" ht="24" customHeight="1" x14ac:dyDescent="0.2">
      <c r="A43" s="2"/>
      <c r="B43" s="1"/>
      <c r="C43" s="1"/>
      <c r="D43" s="80" t="s">
        <v>229</v>
      </c>
      <c r="E43" s="85" t="s">
        <v>224</v>
      </c>
      <c r="F43" s="84" t="s">
        <v>60</v>
      </c>
      <c r="G43" s="81" t="s">
        <v>234</v>
      </c>
      <c r="H43" s="3" t="s">
        <v>362</v>
      </c>
      <c r="I43" s="61">
        <f t="shared" si="12"/>
        <v>2</v>
      </c>
      <c r="J43" s="3" t="s">
        <v>319</v>
      </c>
      <c r="K43" s="61">
        <f t="shared" si="13"/>
        <v>3</v>
      </c>
      <c r="L43" s="61">
        <f t="shared" si="14"/>
        <v>6</v>
      </c>
      <c r="M43" s="62" t="str">
        <f t="shared" si="15"/>
        <v>Moderado</v>
      </c>
      <c r="N43" s="6"/>
      <c r="O43" s="92"/>
      <c r="P43" s="4"/>
      <c r="Q43" s="61">
        <f t="shared" si="4"/>
        <v>0</v>
      </c>
      <c r="R43" s="4"/>
      <c r="S43" s="72">
        <f t="shared" si="5"/>
        <v>0</v>
      </c>
      <c r="T43" s="4"/>
      <c r="U43" s="61">
        <f t="shared" si="6"/>
        <v>0</v>
      </c>
      <c r="V43" s="61" t="str">
        <f t="shared" si="11"/>
        <v/>
      </c>
      <c r="W43" s="61">
        <f t="shared" si="8"/>
        <v>0</v>
      </c>
      <c r="X43" s="62" t="str">
        <f t="shared" si="9"/>
        <v/>
      </c>
      <c r="Y43" s="63">
        <f t="shared" si="16"/>
        <v>0</v>
      </c>
    </row>
    <row r="44" spans="1:25" ht="24" customHeight="1" x14ac:dyDescent="0.2">
      <c r="A44" s="2"/>
      <c r="B44" s="1"/>
      <c r="C44" s="1"/>
      <c r="D44" s="80" t="s">
        <v>229</v>
      </c>
      <c r="E44" s="85" t="s">
        <v>228</v>
      </c>
      <c r="F44" s="84" t="s">
        <v>61</v>
      </c>
      <c r="G44" s="81" t="s">
        <v>235</v>
      </c>
      <c r="H44" s="3" t="s">
        <v>7</v>
      </c>
      <c r="I44" s="61">
        <f t="shared" si="12"/>
        <v>3</v>
      </c>
      <c r="J44" s="3" t="s">
        <v>319</v>
      </c>
      <c r="K44" s="61">
        <f t="shared" si="13"/>
        <v>3</v>
      </c>
      <c r="L44" s="61">
        <f t="shared" si="14"/>
        <v>9</v>
      </c>
      <c r="M44" s="62" t="str">
        <f t="shared" si="15"/>
        <v>Alto</v>
      </c>
      <c r="N44" s="6"/>
      <c r="O44" s="92"/>
      <c r="P44" s="4"/>
      <c r="Q44" s="61">
        <f t="shared" si="4"/>
        <v>0</v>
      </c>
      <c r="R44" s="4"/>
      <c r="S44" s="72">
        <f t="shared" si="5"/>
        <v>0</v>
      </c>
      <c r="T44" s="4"/>
      <c r="U44" s="61">
        <f t="shared" si="6"/>
        <v>0</v>
      </c>
      <c r="V44" s="61" t="str">
        <f t="shared" si="11"/>
        <v/>
      </c>
      <c r="W44" s="61">
        <f t="shared" si="8"/>
        <v>0</v>
      </c>
      <c r="X44" s="62" t="str">
        <f t="shared" si="9"/>
        <v/>
      </c>
      <c r="Y44" s="63">
        <f t="shared" si="16"/>
        <v>0</v>
      </c>
    </row>
    <row r="45" spans="1:25" ht="24" customHeight="1" x14ac:dyDescent="0.2">
      <c r="A45" s="2"/>
      <c r="B45" s="1"/>
      <c r="C45" s="1"/>
      <c r="D45" s="80" t="s">
        <v>229</v>
      </c>
      <c r="E45" s="85" t="s">
        <v>228</v>
      </c>
      <c r="F45" s="84" t="s">
        <v>43</v>
      </c>
      <c r="G45" s="81" t="s">
        <v>236</v>
      </c>
      <c r="H45" s="3" t="s">
        <v>362</v>
      </c>
      <c r="I45" s="61">
        <f t="shared" si="12"/>
        <v>2</v>
      </c>
      <c r="J45" s="3" t="s">
        <v>319</v>
      </c>
      <c r="K45" s="61">
        <f t="shared" si="13"/>
        <v>3</v>
      </c>
      <c r="L45" s="61">
        <f t="shared" si="14"/>
        <v>6</v>
      </c>
      <c r="M45" s="62" t="str">
        <f t="shared" si="15"/>
        <v>Moderado</v>
      </c>
      <c r="N45" s="6"/>
      <c r="O45" s="92"/>
      <c r="P45" s="4"/>
      <c r="Q45" s="61">
        <f t="shared" si="4"/>
        <v>0</v>
      </c>
      <c r="R45" s="4"/>
      <c r="S45" s="72">
        <f t="shared" si="5"/>
        <v>0</v>
      </c>
      <c r="T45" s="4"/>
      <c r="U45" s="61">
        <f t="shared" si="6"/>
        <v>0</v>
      </c>
      <c r="V45" s="61" t="str">
        <f t="shared" si="11"/>
        <v/>
      </c>
      <c r="W45" s="61">
        <f t="shared" si="8"/>
        <v>0</v>
      </c>
      <c r="X45" s="62" t="str">
        <f t="shared" si="9"/>
        <v/>
      </c>
      <c r="Y45" s="63">
        <f t="shared" si="16"/>
        <v>0</v>
      </c>
    </row>
    <row r="46" spans="1:25" ht="24" customHeight="1" x14ac:dyDescent="0.2">
      <c r="A46" s="25"/>
      <c r="B46" s="24"/>
      <c r="C46" s="24"/>
      <c r="D46" s="80" t="s">
        <v>229</v>
      </c>
      <c r="E46" s="85" t="s">
        <v>226</v>
      </c>
      <c r="F46" s="84" t="s">
        <v>279</v>
      </c>
      <c r="G46" s="81" t="s">
        <v>222</v>
      </c>
      <c r="H46" s="3" t="s">
        <v>7</v>
      </c>
      <c r="I46" s="61">
        <f t="shared" si="12"/>
        <v>3</v>
      </c>
      <c r="J46" s="3" t="s">
        <v>341</v>
      </c>
      <c r="K46" s="61">
        <f t="shared" si="13"/>
        <v>2</v>
      </c>
      <c r="L46" s="61">
        <f t="shared" si="14"/>
        <v>6</v>
      </c>
      <c r="M46" s="62" t="str">
        <f t="shared" si="15"/>
        <v>Moderado</v>
      </c>
      <c r="N46" s="6"/>
      <c r="O46" s="92"/>
      <c r="P46" s="4"/>
      <c r="Q46" s="61">
        <f t="shared" si="4"/>
        <v>0</v>
      </c>
      <c r="R46" s="4"/>
      <c r="S46" s="72">
        <f t="shared" si="5"/>
        <v>0</v>
      </c>
      <c r="T46" s="4"/>
      <c r="U46" s="61">
        <f t="shared" si="6"/>
        <v>0</v>
      </c>
      <c r="V46" s="61" t="str">
        <f t="shared" si="11"/>
        <v/>
      </c>
      <c r="W46" s="61">
        <f t="shared" si="8"/>
        <v>0</v>
      </c>
      <c r="X46" s="62" t="str">
        <f t="shared" si="9"/>
        <v/>
      </c>
      <c r="Y46" s="63">
        <f t="shared" si="16"/>
        <v>0</v>
      </c>
    </row>
    <row r="47" spans="1:25" ht="24" customHeight="1" x14ac:dyDescent="0.2">
      <c r="D47" s="80" t="s">
        <v>229</v>
      </c>
      <c r="E47" s="85" t="s">
        <v>223</v>
      </c>
      <c r="F47" s="84" t="s">
        <v>44</v>
      </c>
      <c r="G47" s="81" t="s">
        <v>219</v>
      </c>
      <c r="H47" s="3" t="s">
        <v>7</v>
      </c>
      <c r="I47" s="61">
        <f t="shared" si="12"/>
        <v>3</v>
      </c>
      <c r="J47" s="3" t="s">
        <v>341</v>
      </c>
      <c r="K47" s="61">
        <f t="shared" si="13"/>
        <v>2</v>
      </c>
      <c r="L47" s="61">
        <f t="shared" si="14"/>
        <v>6</v>
      </c>
      <c r="M47" s="62" t="str">
        <f t="shared" si="15"/>
        <v>Moderado</v>
      </c>
      <c r="N47" s="6"/>
      <c r="O47" s="92"/>
      <c r="P47" s="4"/>
      <c r="Q47" s="61">
        <f t="shared" si="4"/>
        <v>0</v>
      </c>
      <c r="R47" s="4"/>
      <c r="S47" s="72">
        <f t="shared" si="5"/>
        <v>0</v>
      </c>
      <c r="T47" s="4"/>
      <c r="U47" s="61">
        <f t="shared" si="6"/>
        <v>0</v>
      </c>
      <c r="V47" s="61" t="str">
        <f t="shared" si="11"/>
        <v/>
      </c>
      <c r="W47" s="61">
        <f t="shared" si="8"/>
        <v>0</v>
      </c>
      <c r="X47" s="62" t="str">
        <f t="shared" si="9"/>
        <v/>
      </c>
      <c r="Y47" s="63">
        <f t="shared" si="16"/>
        <v>0</v>
      </c>
    </row>
    <row r="48" spans="1:25" ht="24" customHeight="1" x14ac:dyDescent="0.2">
      <c r="D48" s="80" t="s">
        <v>229</v>
      </c>
      <c r="E48" s="85" t="s">
        <v>212</v>
      </c>
      <c r="F48" s="84" t="s">
        <v>62</v>
      </c>
      <c r="G48" s="81" t="s">
        <v>213</v>
      </c>
      <c r="H48" s="3" t="s">
        <v>7</v>
      </c>
      <c r="I48" s="61">
        <f t="shared" si="12"/>
        <v>3</v>
      </c>
      <c r="J48" s="3" t="s">
        <v>200</v>
      </c>
      <c r="K48" s="61">
        <f t="shared" si="13"/>
        <v>4</v>
      </c>
      <c r="L48" s="61">
        <f t="shared" si="14"/>
        <v>12</v>
      </c>
      <c r="M48" s="62" t="str">
        <f t="shared" si="15"/>
        <v>Alto</v>
      </c>
      <c r="N48" s="6"/>
      <c r="O48" s="92"/>
      <c r="P48" s="4"/>
      <c r="Q48" s="61">
        <f t="shared" si="4"/>
        <v>0</v>
      </c>
      <c r="R48" s="4"/>
      <c r="S48" s="72">
        <f t="shared" si="5"/>
        <v>0</v>
      </c>
      <c r="T48" s="4"/>
      <c r="U48" s="61">
        <f t="shared" si="6"/>
        <v>0</v>
      </c>
      <c r="V48" s="61" t="str">
        <f t="shared" si="11"/>
        <v/>
      </c>
      <c r="W48" s="61">
        <f t="shared" si="8"/>
        <v>0</v>
      </c>
      <c r="X48" s="62" t="str">
        <f t="shared" si="9"/>
        <v/>
      </c>
      <c r="Y48" s="63">
        <f t="shared" si="16"/>
        <v>0</v>
      </c>
    </row>
    <row r="49" spans="4:25" ht="24" customHeight="1" x14ac:dyDescent="0.2">
      <c r="D49" s="80" t="s">
        <v>229</v>
      </c>
      <c r="E49" s="85" t="s">
        <v>212</v>
      </c>
      <c r="F49" s="84" t="s">
        <v>45</v>
      </c>
      <c r="G49" s="81" t="s">
        <v>230</v>
      </c>
      <c r="H49" s="3" t="s">
        <v>362</v>
      </c>
      <c r="I49" s="61">
        <f t="shared" si="12"/>
        <v>2</v>
      </c>
      <c r="J49" s="3" t="s">
        <v>319</v>
      </c>
      <c r="K49" s="61">
        <f t="shared" si="13"/>
        <v>3</v>
      </c>
      <c r="L49" s="61">
        <f t="shared" si="14"/>
        <v>6</v>
      </c>
      <c r="M49" s="62" t="str">
        <f t="shared" si="15"/>
        <v>Moderado</v>
      </c>
      <c r="N49" s="6"/>
      <c r="O49" s="92"/>
      <c r="P49" s="4"/>
      <c r="Q49" s="61">
        <f t="shared" si="4"/>
        <v>0</v>
      </c>
      <c r="R49" s="4"/>
      <c r="S49" s="72">
        <f t="shared" si="5"/>
        <v>0</v>
      </c>
      <c r="T49" s="4"/>
      <c r="U49" s="61">
        <f t="shared" si="6"/>
        <v>0</v>
      </c>
      <c r="V49" s="61" t="str">
        <f t="shared" si="11"/>
        <v/>
      </c>
      <c r="W49" s="61">
        <f t="shared" si="8"/>
        <v>0</v>
      </c>
      <c r="X49" s="62" t="str">
        <f t="shared" si="9"/>
        <v/>
      </c>
      <c r="Y49" s="63">
        <f t="shared" si="16"/>
        <v>0</v>
      </c>
    </row>
    <row r="50" spans="4:25" ht="24" customHeight="1" x14ac:dyDescent="0.2">
      <c r="D50" s="80" t="s">
        <v>229</v>
      </c>
      <c r="E50" s="85" t="s">
        <v>151</v>
      </c>
      <c r="F50" s="84" t="s">
        <v>63</v>
      </c>
      <c r="G50" s="81" t="s">
        <v>220</v>
      </c>
      <c r="H50" s="3" t="s">
        <v>362</v>
      </c>
      <c r="I50" s="61">
        <f t="shared" si="12"/>
        <v>2</v>
      </c>
      <c r="J50" s="3" t="s">
        <v>319</v>
      </c>
      <c r="K50" s="61">
        <f t="shared" si="13"/>
        <v>3</v>
      </c>
      <c r="L50" s="61">
        <f t="shared" si="14"/>
        <v>6</v>
      </c>
      <c r="M50" s="62" t="str">
        <f t="shared" si="15"/>
        <v>Moderado</v>
      </c>
      <c r="N50" s="6"/>
      <c r="O50" s="92"/>
      <c r="P50" s="4"/>
      <c r="Q50" s="61">
        <f t="shared" si="4"/>
        <v>0</v>
      </c>
      <c r="R50" s="4"/>
      <c r="S50" s="72">
        <f t="shared" si="5"/>
        <v>0</v>
      </c>
      <c r="T50" s="4"/>
      <c r="U50" s="61">
        <f t="shared" si="6"/>
        <v>0</v>
      </c>
      <c r="V50" s="61" t="str">
        <f t="shared" si="11"/>
        <v/>
      </c>
      <c r="W50" s="61">
        <f t="shared" si="8"/>
        <v>0</v>
      </c>
      <c r="X50" s="62" t="str">
        <f t="shared" si="9"/>
        <v/>
      </c>
      <c r="Y50" s="63">
        <f t="shared" si="16"/>
        <v>0</v>
      </c>
    </row>
    <row r="51" spans="4:25" ht="24" customHeight="1" x14ac:dyDescent="0.2">
      <c r="D51" s="80" t="s">
        <v>229</v>
      </c>
      <c r="E51" s="85" t="s">
        <v>225</v>
      </c>
      <c r="F51" s="84" t="s">
        <v>46</v>
      </c>
      <c r="G51" s="81" t="s">
        <v>221</v>
      </c>
      <c r="H51" s="3" t="s">
        <v>362</v>
      </c>
      <c r="I51" s="61">
        <f t="shared" si="12"/>
        <v>2</v>
      </c>
      <c r="J51" s="3" t="s">
        <v>319</v>
      </c>
      <c r="K51" s="61">
        <f t="shared" si="13"/>
        <v>3</v>
      </c>
      <c r="L51" s="61">
        <f t="shared" si="14"/>
        <v>6</v>
      </c>
      <c r="M51" s="62" t="str">
        <f t="shared" si="15"/>
        <v>Moderado</v>
      </c>
      <c r="N51" s="6"/>
      <c r="O51" s="92"/>
      <c r="P51" s="4"/>
      <c r="Q51" s="61">
        <f t="shared" si="4"/>
        <v>0</v>
      </c>
      <c r="R51" s="4"/>
      <c r="S51" s="72">
        <f t="shared" si="5"/>
        <v>0</v>
      </c>
      <c r="T51" s="4"/>
      <c r="U51" s="61">
        <f t="shared" si="6"/>
        <v>0</v>
      </c>
      <c r="V51" s="61" t="str">
        <f t="shared" si="11"/>
        <v/>
      </c>
      <c r="W51" s="61">
        <f t="shared" si="8"/>
        <v>0</v>
      </c>
      <c r="X51" s="62" t="str">
        <f t="shared" si="9"/>
        <v/>
      </c>
      <c r="Y51" s="63">
        <f t="shared" si="16"/>
        <v>0</v>
      </c>
    </row>
    <row r="52" spans="4:25" ht="24" customHeight="1" x14ac:dyDescent="0.2">
      <c r="D52" s="80" t="s">
        <v>229</v>
      </c>
      <c r="E52" s="85" t="s">
        <v>225</v>
      </c>
      <c r="F52" s="84" t="s">
        <v>64</v>
      </c>
      <c r="G52" s="81" t="s">
        <v>227</v>
      </c>
      <c r="H52" s="3" t="s">
        <v>7</v>
      </c>
      <c r="I52" s="61">
        <f t="shared" si="12"/>
        <v>3</v>
      </c>
      <c r="J52" s="3" t="s">
        <v>200</v>
      </c>
      <c r="K52" s="61">
        <f t="shared" si="13"/>
        <v>4</v>
      </c>
      <c r="L52" s="61">
        <f t="shared" si="14"/>
        <v>12</v>
      </c>
      <c r="M52" s="62" t="str">
        <f t="shared" si="15"/>
        <v>Alto</v>
      </c>
      <c r="N52" s="6" t="s">
        <v>368</v>
      </c>
      <c r="O52" s="92" t="s">
        <v>373</v>
      </c>
      <c r="P52" s="4"/>
      <c r="Q52" s="61">
        <f t="shared" si="4"/>
        <v>0</v>
      </c>
      <c r="R52" s="4"/>
      <c r="S52" s="72">
        <f t="shared" si="5"/>
        <v>0</v>
      </c>
      <c r="T52" s="4"/>
      <c r="U52" s="61">
        <f t="shared" si="6"/>
        <v>0</v>
      </c>
      <c r="V52" s="61" t="str">
        <f t="shared" si="11"/>
        <v/>
      </c>
      <c r="W52" s="61">
        <f t="shared" si="8"/>
        <v>0</v>
      </c>
      <c r="X52" s="62" t="str">
        <f t="shared" si="9"/>
        <v/>
      </c>
      <c r="Y52" s="63">
        <f t="shared" si="16"/>
        <v>0</v>
      </c>
    </row>
    <row r="53" spans="4:25" ht="24" customHeight="1" x14ac:dyDescent="0.2">
      <c r="D53" s="80" t="s">
        <v>229</v>
      </c>
      <c r="E53" s="85" t="s">
        <v>266</v>
      </c>
      <c r="F53" s="84" t="s">
        <v>47</v>
      </c>
      <c r="G53" s="81" t="s">
        <v>267</v>
      </c>
      <c r="H53" s="3" t="s">
        <v>7</v>
      </c>
      <c r="I53" s="61">
        <f t="shared" si="12"/>
        <v>3</v>
      </c>
      <c r="J53" s="3" t="s">
        <v>319</v>
      </c>
      <c r="K53" s="61">
        <f t="shared" si="13"/>
        <v>3</v>
      </c>
      <c r="L53" s="61">
        <f t="shared" si="14"/>
        <v>9</v>
      </c>
      <c r="M53" s="62" t="str">
        <f t="shared" si="15"/>
        <v>Alto</v>
      </c>
      <c r="N53" s="6"/>
      <c r="O53" s="92"/>
      <c r="P53" s="4"/>
      <c r="Q53" s="61">
        <f t="shared" si="4"/>
        <v>0</v>
      </c>
      <c r="R53" s="4"/>
      <c r="S53" s="72">
        <f t="shared" si="5"/>
        <v>0</v>
      </c>
      <c r="T53" s="4"/>
      <c r="U53" s="61">
        <f t="shared" si="6"/>
        <v>0</v>
      </c>
      <c r="V53" s="61" t="str">
        <f t="shared" si="11"/>
        <v/>
      </c>
      <c r="W53" s="61">
        <f t="shared" si="8"/>
        <v>0</v>
      </c>
      <c r="X53" s="62" t="str">
        <f t="shared" si="9"/>
        <v/>
      </c>
      <c r="Y53" s="63">
        <f t="shared" si="16"/>
        <v>0</v>
      </c>
    </row>
    <row r="54" spans="4:25" ht="24" customHeight="1" x14ac:dyDescent="0.2">
      <c r="D54" s="80" t="s">
        <v>229</v>
      </c>
      <c r="E54" s="85" t="s">
        <v>152</v>
      </c>
      <c r="F54" s="84" t="s">
        <v>65</v>
      </c>
      <c r="G54" s="81" t="s">
        <v>214</v>
      </c>
      <c r="H54" s="3" t="s">
        <v>362</v>
      </c>
      <c r="I54" s="61">
        <f t="shared" si="12"/>
        <v>2</v>
      </c>
      <c r="J54" s="3" t="s">
        <v>319</v>
      </c>
      <c r="K54" s="61">
        <f t="shared" si="13"/>
        <v>3</v>
      </c>
      <c r="L54" s="61">
        <f t="shared" si="14"/>
        <v>6</v>
      </c>
      <c r="M54" s="62" t="str">
        <f t="shared" si="15"/>
        <v>Moderado</v>
      </c>
      <c r="N54" s="6"/>
      <c r="O54" s="92"/>
      <c r="P54" s="4"/>
      <c r="Q54" s="61">
        <f t="shared" si="4"/>
        <v>0</v>
      </c>
      <c r="R54" s="4"/>
      <c r="S54" s="72">
        <f t="shared" si="5"/>
        <v>0</v>
      </c>
      <c r="T54" s="4"/>
      <c r="U54" s="61">
        <f t="shared" si="6"/>
        <v>0</v>
      </c>
      <c r="V54" s="61" t="str">
        <f t="shared" si="11"/>
        <v/>
      </c>
      <c r="W54" s="61">
        <f t="shared" si="8"/>
        <v>0</v>
      </c>
      <c r="X54" s="62" t="str">
        <f t="shared" si="9"/>
        <v/>
      </c>
      <c r="Y54" s="63">
        <f t="shared" si="16"/>
        <v>0</v>
      </c>
    </row>
    <row r="55" spans="4:25" ht="24" customHeight="1" x14ac:dyDescent="0.2">
      <c r="D55" s="80" t="s">
        <v>229</v>
      </c>
      <c r="E55" s="85" t="s">
        <v>152</v>
      </c>
      <c r="F55" s="84" t="s">
        <v>48</v>
      </c>
      <c r="G55" s="81" t="s">
        <v>215</v>
      </c>
      <c r="H55" s="3" t="s">
        <v>7</v>
      </c>
      <c r="I55" s="61">
        <f t="shared" si="12"/>
        <v>3</v>
      </c>
      <c r="J55" s="3" t="s">
        <v>200</v>
      </c>
      <c r="K55" s="61">
        <f t="shared" si="13"/>
        <v>4</v>
      </c>
      <c r="L55" s="61">
        <f t="shared" si="14"/>
        <v>12</v>
      </c>
      <c r="M55" s="62" t="str">
        <f t="shared" si="15"/>
        <v>Alto</v>
      </c>
      <c r="N55" s="6"/>
      <c r="O55" s="92"/>
      <c r="P55" s="4"/>
      <c r="Q55" s="61">
        <f t="shared" si="4"/>
        <v>0</v>
      </c>
      <c r="R55" s="4"/>
      <c r="S55" s="72">
        <f t="shared" si="5"/>
        <v>0</v>
      </c>
      <c r="T55" s="4"/>
      <c r="U55" s="61">
        <f t="shared" si="6"/>
        <v>0</v>
      </c>
      <c r="V55" s="61" t="str">
        <f t="shared" si="11"/>
        <v/>
      </c>
      <c r="W55" s="61">
        <f t="shared" si="8"/>
        <v>0</v>
      </c>
      <c r="X55" s="62" t="str">
        <f t="shared" si="9"/>
        <v/>
      </c>
      <c r="Y55" s="63">
        <f t="shared" si="16"/>
        <v>0</v>
      </c>
    </row>
    <row r="56" spans="4:25" ht="24" customHeight="1" x14ac:dyDescent="0.2">
      <c r="D56" s="80" t="s">
        <v>229</v>
      </c>
      <c r="E56" s="85" t="s">
        <v>152</v>
      </c>
      <c r="F56" s="84" t="s">
        <v>66</v>
      </c>
      <c r="G56" s="81" t="s">
        <v>216</v>
      </c>
      <c r="H56" s="3" t="s">
        <v>7</v>
      </c>
      <c r="I56" s="61">
        <f t="shared" si="12"/>
        <v>3</v>
      </c>
      <c r="J56" s="3" t="s">
        <v>319</v>
      </c>
      <c r="K56" s="61">
        <f t="shared" si="13"/>
        <v>3</v>
      </c>
      <c r="L56" s="61">
        <f t="shared" si="14"/>
        <v>9</v>
      </c>
      <c r="M56" s="62" t="str">
        <f t="shared" si="15"/>
        <v>Alto</v>
      </c>
      <c r="N56" s="6"/>
      <c r="O56" s="92"/>
      <c r="P56" s="4"/>
      <c r="Q56" s="61">
        <f t="shared" si="4"/>
        <v>0</v>
      </c>
      <c r="R56" s="4"/>
      <c r="S56" s="72">
        <f t="shared" si="5"/>
        <v>0</v>
      </c>
      <c r="T56" s="4"/>
      <c r="U56" s="61">
        <f t="shared" si="6"/>
        <v>0</v>
      </c>
      <c r="V56" s="61" t="str">
        <f t="shared" si="11"/>
        <v/>
      </c>
      <c r="W56" s="61">
        <f t="shared" si="8"/>
        <v>0</v>
      </c>
      <c r="X56" s="62" t="str">
        <f t="shared" si="9"/>
        <v/>
      </c>
      <c r="Y56" s="63">
        <f t="shared" si="16"/>
        <v>0</v>
      </c>
    </row>
    <row r="57" spans="4:25" ht="24" customHeight="1" x14ac:dyDescent="0.2">
      <c r="D57" s="80" t="s">
        <v>229</v>
      </c>
      <c r="E57" s="85" t="s">
        <v>152</v>
      </c>
      <c r="F57" s="84" t="s">
        <v>49</v>
      </c>
      <c r="G57" s="81" t="s">
        <v>217</v>
      </c>
      <c r="H57" s="3" t="s">
        <v>7</v>
      </c>
      <c r="I57" s="61">
        <f t="shared" si="12"/>
        <v>3</v>
      </c>
      <c r="J57" s="3" t="s">
        <v>319</v>
      </c>
      <c r="K57" s="61">
        <f t="shared" si="13"/>
        <v>3</v>
      </c>
      <c r="L57" s="61">
        <f t="shared" si="14"/>
        <v>9</v>
      </c>
      <c r="M57" s="62" t="str">
        <f t="shared" si="15"/>
        <v>Alto</v>
      </c>
      <c r="N57" s="6"/>
      <c r="O57" s="92"/>
      <c r="P57" s="4"/>
      <c r="Q57" s="61">
        <f t="shared" si="4"/>
        <v>0</v>
      </c>
      <c r="R57" s="4"/>
      <c r="S57" s="72">
        <f t="shared" si="5"/>
        <v>0</v>
      </c>
      <c r="T57" s="4"/>
      <c r="U57" s="61">
        <f t="shared" si="6"/>
        <v>0</v>
      </c>
      <c r="V57" s="61" t="str">
        <f t="shared" si="11"/>
        <v/>
      </c>
      <c r="W57" s="61">
        <f t="shared" si="8"/>
        <v>0</v>
      </c>
      <c r="X57" s="62" t="str">
        <f t="shared" si="9"/>
        <v/>
      </c>
      <c r="Y57" s="63">
        <f t="shared" si="16"/>
        <v>0</v>
      </c>
    </row>
    <row r="58" spans="4:25" ht="24" customHeight="1" x14ac:dyDescent="0.2">
      <c r="D58" s="80" t="s">
        <v>229</v>
      </c>
      <c r="E58" s="85" t="s">
        <v>152</v>
      </c>
      <c r="F58" s="84" t="s">
        <v>280</v>
      </c>
      <c r="G58" s="81" t="s">
        <v>231</v>
      </c>
      <c r="H58" s="3" t="s">
        <v>362</v>
      </c>
      <c r="I58" s="61">
        <f t="shared" si="12"/>
        <v>2</v>
      </c>
      <c r="J58" s="3" t="s">
        <v>319</v>
      </c>
      <c r="K58" s="61">
        <f t="shared" si="13"/>
        <v>3</v>
      </c>
      <c r="L58" s="61">
        <f t="shared" si="14"/>
        <v>6</v>
      </c>
      <c r="M58" s="62" t="str">
        <f t="shared" si="15"/>
        <v>Moderado</v>
      </c>
      <c r="N58" s="6"/>
      <c r="O58" s="92"/>
      <c r="P58" s="4"/>
      <c r="Q58" s="61">
        <f t="shared" si="4"/>
        <v>0</v>
      </c>
      <c r="R58" s="4"/>
      <c r="S58" s="72">
        <f t="shared" si="5"/>
        <v>0</v>
      </c>
      <c r="T58" s="4"/>
      <c r="U58" s="61">
        <f t="shared" si="6"/>
        <v>0</v>
      </c>
      <c r="V58" s="61" t="str">
        <f t="shared" si="11"/>
        <v/>
      </c>
      <c r="W58" s="61">
        <f t="shared" si="8"/>
        <v>0</v>
      </c>
      <c r="X58" s="62" t="str">
        <f t="shared" si="9"/>
        <v/>
      </c>
      <c r="Y58" s="63">
        <f t="shared" si="16"/>
        <v>0</v>
      </c>
    </row>
    <row r="59" spans="4:25" ht="24" customHeight="1" x14ac:dyDescent="0.2">
      <c r="D59" s="80" t="s">
        <v>229</v>
      </c>
      <c r="E59" s="85" t="s">
        <v>152</v>
      </c>
      <c r="F59" s="84" t="s">
        <v>50</v>
      </c>
      <c r="G59" s="81" t="s">
        <v>232</v>
      </c>
      <c r="H59" s="3" t="s">
        <v>362</v>
      </c>
      <c r="I59" s="61">
        <f t="shared" si="12"/>
        <v>2</v>
      </c>
      <c r="J59" s="3" t="s">
        <v>319</v>
      </c>
      <c r="K59" s="61">
        <f t="shared" si="13"/>
        <v>3</v>
      </c>
      <c r="L59" s="61">
        <f t="shared" si="14"/>
        <v>6</v>
      </c>
      <c r="M59" s="62" t="str">
        <f t="shared" si="15"/>
        <v>Moderado</v>
      </c>
      <c r="N59" s="6"/>
      <c r="O59" s="92"/>
      <c r="P59" s="4"/>
      <c r="Q59" s="61">
        <f t="shared" si="4"/>
        <v>0</v>
      </c>
      <c r="R59" s="4"/>
      <c r="S59" s="72">
        <f t="shared" si="5"/>
        <v>0</v>
      </c>
      <c r="T59" s="4"/>
      <c r="U59" s="61">
        <f t="shared" si="6"/>
        <v>0</v>
      </c>
      <c r="V59" s="61" t="str">
        <f t="shared" si="11"/>
        <v/>
      </c>
      <c r="W59" s="61">
        <f t="shared" si="8"/>
        <v>0</v>
      </c>
      <c r="X59" s="62" t="str">
        <f t="shared" si="9"/>
        <v/>
      </c>
      <c r="Y59" s="63">
        <f t="shared" si="16"/>
        <v>0</v>
      </c>
    </row>
    <row r="60" spans="4:25" ht="24" customHeight="1" x14ac:dyDescent="0.2">
      <c r="D60" s="80" t="s">
        <v>229</v>
      </c>
      <c r="E60" s="85" t="s">
        <v>152</v>
      </c>
      <c r="F60" s="84" t="s">
        <v>281</v>
      </c>
      <c r="G60" s="81" t="s">
        <v>218</v>
      </c>
      <c r="H60" s="3" t="s">
        <v>7</v>
      </c>
      <c r="I60" s="61">
        <f t="shared" si="12"/>
        <v>3</v>
      </c>
      <c r="J60" s="3" t="s">
        <v>200</v>
      </c>
      <c r="K60" s="61">
        <f t="shared" si="13"/>
        <v>4</v>
      </c>
      <c r="L60" s="61">
        <f t="shared" si="14"/>
        <v>12</v>
      </c>
      <c r="M60" s="62" t="str">
        <f t="shared" si="15"/>
        <v>Alto</v>
      </c>
      <c r="N60" s="6"/>
      <c r="O60" s="92"/>
      <c r="P60" s="4"/>
      <c r="Q60" s="61">
        <f t="shared" si="4"/>
        <v>0</v>
      </c>
      <c r="R60" s="4"/>
      <c r="S60" s="72">
        <f t="shared" si="5"/>
        <v>0</v>
      </c>
      <c r="T60" s="4"/>
      <c r="U60" s="61">
        <f t="shared" si="6"/>
        <v>0</v>
      </c>
      <c r="V60" s="61" t="str">
        <f t="shared" si="11"/>
        <v/>
      </c>
      <c r="W60" s="61">
        <f t="shared" si="8"/>
        <v>0</v>
      </c>
      <c r="X60" s="62" t="str">
        <f t="shared" si="9"/>
        <v/>
      </c>
      <c r="Y60" s="63">
        <f t="shared" si="16"/>
        <v>0</v>
      </c>
    </row>
    <row r="61" spans="4:25" ht="24" customHeight="1" x14ac:dyDescent="0.2">
      <c r="D61" s="80" t="s">
        <v>229</v>
      </c>
      <c r="E61" s="85" t="s">
        <v>152</v>
      </c>
      <c r="F61" s="84" t="s">
        <v>67</v>
      </c>
      <c r="G61" s="81" t="s">
        <v>233</v>
      </c>
      <c r="H61" s="3" t="s">
        <v>362</v>
      </c>
      <c r="I61" s="61">
        <f t="shared" si="12"/>
        <v>2</v>
      </c>
      <c r="J61" s="3" t="s">
        <v>319</v>
      </c>
      <c r="K61" s="61">
        <f t="shared" si="13"/>
        <v>3</v>
      </c>
      <c r="L61" s="61">
        <f t="shared" si="14"/>
        <v>6</v>
      </c>
      <c r="M61" s="62" t="str">
        <f t="shared" si="15"/>
        <v>Moderado</v>
      </c>
      <c r="N61" s="6"/>
      <c r="O61" s="92"/>
      <c r="P61" s="4"/>
      <c r="Q61" s="61">
        <f t="shared" si="4"/>
        <v>0</v>
      </c>
      <c r="R61" s="4"/>
      <c r="S61" s="72">
        <f t="shared" si="5"/>
        <v>0</v>
      </c>
      <c r="T61" s="4"/>
      <c r="U61" s="61">
        <f t="shared" si="6"/>
        <v>0</v>
      </c>
      <c r="V61" s="61" t="str">
        <f t="shared" si="11"/>
        <v/>
      </c>
      <c r="W61" s="61">
        <f t="shared" si="8"/>
        <v>0</v>
      </c>
      <c r="X61" s="62" t="str">
        <f t="shared" si="9"/>
        <v/>
      </c>
      <c r="Y61" s="63">
        <f t="shared" si="16"/>
        <v>0</v>
      </c>
    </row>
    <row r="62" spans="4:25" ht="24" customHeight="1" x14ac:dyDescent="0.2">
      <c r="D62" s="80" t="s">
        <v>229</v>
      </c>
      <c r="E62" s="85" t="s">
        <v>210</v>
      </c>
      <c r="F62" s="84" t="s">
        <v>51</v>
      </c>
      <c r="G62" s="81" t="s">
        <v>211</v>
      </c>
      <c r="H62" s="3" t="s">
        <v>7</v>
      </c>
      <c r="I62" s="61">
        <f t="shared" si="12"/>
        <v>3</v>
      </c>
      <c r="J62" s="3" t="s">
        <v>319</v>
      </c>
      <c r="K62" s="61">
        <f t="shared" si="13"/>
        <v>3</v>
      </c>
      <c r="L62" s="61">
        <f t="shared" si="14"/>
        <v>9</v>
      </c>
      <c r="M62" s="62" t="str">
        <f t="shared" si="15"/>
        <v>Alto</v>
      </c>
      <c r="N62" s="6"/>
      <c r="O62" s="92"/>
      <c r="P62" s="4"/>
      <c r="Q62" s="61">
        <f t="shared" si="4"/>
        <v>0</v>
      </c>
      <c r="R62" s="4"/>
      <c r="S62" s="72">
        <f t="shared" si="5"/>
        <v>0</v>
      </c>
      <c r="T62" s="4"/>
      <c r="U62" s="61">
        <f t="shared" si="6"/>
        <v>0</v>
      </c>
      <c r="V62" s="61" t="str">
        <f t="shared" si="11"/>
        <v/>
      </c>
      <c r="W62" s="61">
        <f t="shared" si="8"/>
        <v>0</v>
      </c>
      <c r="X62" s="62" t="str">
        <f t="shared" si="9"/>
        <v/>
      </c>
      <c r="Y62" s="63">
        <f t="shared" si="16"/>
        <v>0</v>
      </c>
    </row>
    <row r="63" spans="4:25" ht="24" customHeight="1" x14ac:dyDescent="0.2">
      <c r="D63" s="80" t="s">
        <v>229</v>
      </c>
      <c r="E63" s="85" t="s">
        <v>342</v>
      </c>
      <c r="F63" s="84" t="s">
        <v>68</v>
      </c>
      <c r="G63" s="81" t="s">
        <v>343</v>
      </c>
      <c r="H63" s="3" t="s">
        <v>7</v>
      </c>
      <c r="I63" s="61">
        <f t="shared" si="12"/>
        <v>3</v>
      </c>
      <c r="J63" s="3" t="s">
        <v>200</v>
      </c>
      <c r="K63" s="61">
        <f t="shared" si="13"/>
        <v>4</v>
      </c>
      <c r="L63" s="61">
        <f t="shared" si="14"/>
        <v>12</v>
      </c>
      <c r="M63" s="62" t="str">
        <f t="shared" si="15"/>
        <v>Alto</v>
      </c>
      <c r="N63" s="6"/>
      <c r="O63" s="92"/>
      <c r="P63" s="4"/>
      <c r="Q63" s="61">
        <f t="shared" si="4"/>
        <v>0</v>
      </c>
      <c r="R63" s="4"/>
      <c r="S63" s="72">
        <f t="shared" si="5"/>
        <v>0</v>
      </c>
      <c r="T63" s="4"/>
      <c r="U63" s="61">
        <f t="shared" si="6"/>
        <v>0</v>
      </c>
      <c r="V63" s="61" t="str">
        <f t="shared" si="11"/>
        <v/>
      </c>
      <c r="W63" s="61">
        <f t="shared" si="8"/>
        <v>0</v>
      </c>
      <c r="X63" s="62" t="str">
        <f t="shared" si="9"/>
        <v/>
      </c>
      <c r="Y63" s="63"/>
    </row>
    <row r="64" spans="4:25" ht="24" customHeight="1" x14ac:dyDescent="0.2">
      <c r="D64" s="80" t="s">
        <v>339</v>
      </c>
      <c r="E64" s="85" t="s">
        <v>254</v>
      </c>
      <c r="F64" s="84" t="s">
        <v>282</v>
      </c>
      <c r="G64" s="81" t="s">
        <v>180</v>
      </c>
      <c r="H64" s="3" t="s">
        <v>7</v>
      </c>
      <c r="I64" s="61">
        <f t="shared" si="12"/>
        <v>3</v>
      </c>
      <c r="J64" s="3" t="s">
        <v>200</v>
      </c>
      <c r="K64" s="61">
        <f t="shared" si="13"/>
        <v>4</v>
      </c>
      <c r="L64" s="61">
        <f t="shared" si="14"/>
        <v>12</v>
      </c>
      <c r="M64" s="62" t="str">
        <f t="shared" si="15"/>
        <v>Alto</v>
      </c>
      <c r="N64" s="6"/>
      <c r="O64" s="92"/>
      <c r="P64" s="4"/>
      <c r="Q64" s="61">
        <f t="shared" si="4"/>
        <v>0</v>
      </c>
      <c r="R64" s="4"/>
      <c r="S64" s="72">
        <f t="shared" si="5"/>
        <v>0</v>
      </c>
      <c r="T64" s="4"/>
      <c r="U64" s="61">
        <f t="shared" si="6"/>
        <v>0</v>
      </c>
      <c r="V64" s="61" t="str">
        <f t="shared" si="11"/>
        <v/>
      </c>
      <c r="W64" s="61">
        <f t="shared" si="8"/>
        <v>0</v>
      </c>
      <c r="X64" s="62" t="str">
        <f t="shared" si="9"/>
        <v/>
      </c>
      <c r="Y64" s="63">
        <f t="shared" si="16"/>
        <v>0</v>
      </c>
    </row>
    <row r="65" spans="4:25" ht="24" customHeight="1" x14ac:dyDescent="0.2">
      <c r="D65" s="80" t="s">
        <v>146</v>
      </c>
      <c r="E65" s="85" t="s">
        <v>254</v>
      </c>
      <c r="F65" s="84" t="s">
        <v>283</v>
      </c>
      <c r="G65" s="81" t="s">
        <v>140</v>
      </c>
      <c r="H65" s="3" t="s">
        <v>7</v>
      </c>
      <c r="I65" s="61">
        <f t="shared" si="12"/>
        <v>3</v>
      </c>
      <c r="J65" s="3" t="s">
        <v>200</v>
      </c>
      <c r="K65" s="61">
        <f t="shared" si="13"/>
        <v>4</v>
      </c>
      <c r="L65" s="61">
        <f t="shared" si="14"/>
        <v>12</v>
      </c>
      <c r="M65" s="62" t="str">
        <f t="shared" si="15"/>
        <v>Alto</v>
      </c>
      <c r="N65" s="6"/>
      <c r="O65" s="92"/>
      <c r="P65" s="4"/>
      <c r="Q65" s="61">
        <f t="shared" ref="Q65:Q128" si="17">IF(P65="Permanente",10,IF(P65="Periodico",7,IF(P65="Ocasional",4,0)))</f>
        <v>0</v>
      </c>
      <c r="R65" s="4"/>
      <c r="S65" s="72">
        <f t="shared" ref="S65:S128" si="18">IF(R65="Preventivo",3,IF(R65="Correctivo",2,IF(R65="Detectivo",1,0)))</f>
        <v>0</v>
      </c>
      <c r="T65" s="4"/>
      <c r="U65" s="61">
        <f t="shared" ref="U65:U128" si="19">IF(N65="SI",(Q65+S65),IF(N65="NO",1,0))</f>
        <v>0</v>
      </c>
      <c r="V65" s="61" t="str">
        <f t="shared" si="11"/>
        <v/>
      </c>
      <c r="W65" s="61">
        <f t="shared" ref="W65:W128" si="20">IF(V65="Optimo",5,IF(V65="Bueno",4,IF(V65="Mas que Regular",3,IF(V65="Regular",2,IF(V65="Insuficiente",1,0)))))</f>
        <v>0</v>
      </c>
      <c r="X65" s="62" t="str">
        <f t="shared" ref="X65:X128" si="21">IF(AND(M65="Extremo",V65="Insuficiente"),"No Aceptable",IF(AND(M65="Extremo",V65="Regular"),"No Aceptable",IF(AND(M65="Extremo",V65="Mas que Regular"),"Mayor",IF(AND(M65="Extremo",V65="Bueno"),"Media",IF(AND(M65="Extremo",V65="Optimo"),"Menor",IF(AND(M65="Alto",V65="Insuficiente"),"Mayor",IF(AND(M65="Alto",V65="Regular"),"Mayor",IF(AND(M65="Alto",V65="Mas que Regular"),"Mayor",IF(AND(M65="Alto",V65="Bueno"),"Media",IF(AND(M65="Alto",V65="Optimo"),"Menor",IF(AND(M65="Moderado",V65="Insuficiente"),"Media",IF(AND(M65="Moderado",V65="Regular"),"Media",IF(AND(M65="Moderado",V65="Mas que Regular"),"Media",IF(AND(M65="Moderado",V65="Bueno"),"Media",IF(AND(M65="Moderado",V65="Optimo"),"Menor",IF(OR(M65="",V65=""),"","Menor"))))))))))))))))</f>
        <v/>
      </c>
      <c r="Y65" s="63">
        <f t="shared" si="16"/>
        <v>0</v>
      </c>
    </row>
    <row r="66" spans="4:25" ht="24" customHeight="1" x14ac:dyDescent="0.2">
      <c r="D66" s="80" t="s">
        <v>146</v>
      </c>
      <c r="E66" s="85" t="s">
        <v>356</v>
      </c>
      <c r="F66" s="84" t="s">
        <v>284</v>
      </c>
      <c r="G66" s="81" t="s">
        <v>358</v>
      </c>
      <c r="H66" s="3" t="s">
        <v>362</v>
      </c>
      <c r="I66" s="61">
        <f t="shared" si="12"/>
        <v>2</v>
      </c>
      <c r="J66" s="3" t="s">
        <v>200</v>
      </c>
      <c r="K66" s="61">
        <f t="shared" si="13"/>
        <v>4</v>
      </c>
      <c r="L66" s="61">
        <f t="shared" si="14"/>
        <v>8</v>
      </c>
      <c r="M66" s="62" t="str">
        <f t="shared" si="15"/>
        <v>Moderado</v>
      </c>
      <c r="N66" s="6"/>
      <c r="O66" s="92"/>
      <c r="P66" s="4"/>
      <c r="Q66" s="61">
        <f t="shared" si="17"/>
        <v>0</v>
      </c>
      <c r="R66" s="4"/>
      <c r="S66" s="72">
        <f t="shared" si="18"/>
        <v>0</v>
      </c>
      <c r="T66" s="4"/>
      <c r="U66" s="61">
        <f t="shared" si="19"/>
        <v>0</v>
      </c>
      <c r="V66" s="61" t="str">
        <f t="shared" ref="V66:V129" si="22">IF(U66&gt;=10,"Optimo",IF(U66&gt;=9,"Bueno",IF(U66&gt;=7,"Mas que Regular",IF(U66&gt;=5,"Regular",IF(U66&gt;=1,"Insuficiente","")))))</f>
        <v/>
      </c>
      <c r="W66" s="61">
        <f t="shared" si="20"/>
        <v>0</v>
      </c>
      <c r="X66" s="62" t="str">
        <f t="shared" si="21"/>
        <v/>
      </c>
      <c r="Y66" s="63"/>
    </row>
    <row r="67" spans="4:25" ht="24" customHeight="1" x14ac:dyDescent="0.2">
      <c r="D67" s="80" t="s">
        <v>146</v>
      </c>
      <c r="E67" s="85" t="s">
        <v>357</v>
      </c>
      <c r="F67" s="84" t="s">
        <v>69</v>
      </c>
      <c r="G67" s="81" t="s">
        <v>359</v>
      </c>
      <c r="H67" s="3" t="s">
        <v>7</v>
      </c>
      <c r="I67" s="61">
        <f t="shared" si="12"/>
        <v>3</v>
      </c>
      <c r="J67" s="3" t="s">
        <v>200</v>
      </c>
      <c r="K67" s="61">
        <f t="shared" si="13"/>
        <v>4</v>
      </c>
      <c r="L67" s="61">
        <f t="shared" si="14"/>
        <v>12</v>
      </c>
      <c r="M67" s="62" t="str">
        <f t="shared" si="15"/>
        <v>Alto</v>
      </c>
      <c r="N67" s="6"/>
      <c r="O67" s="92"/>
      <c r="P67" s="4"/>
      <c r="Q67" s="61">
        <f t="shared" si="17"/>
        <v>0</v>
      </c>
      <c r="R67" s="4"/>
      <c r="S67" s="72">
        <f t="shared" si="18"/>
        <v>0</v>
      </c>
      <c r="T67" s="4"/>
      <c r="U67" s="61">
        <f t="shared" si="19"/>
        <v>0</v>
      </c>
      <c r="V67" s="61" t="str">
        <f t="shared" si="22"/>
        <v/>
      </c>
      <c r="W67" s="61">
        <f t="shared" si="20"/>
        <v>0</v>
      </c>
      <c r="X67" s="62" t="str">
        <f t="shared" si="21"/>
        <v/>
      </c>
      <c r="Y67" s="63"/>
    </row>
    <row r="68" spans="4:25" ht="24" customHeight="1" x14ac:dyDescent="0.2">
      <c r="D68" s="80" t="s">
        <v>146</v>
      </c>
      <c r="E68" s="85" t="s">
        <v>360</v>
      </c>
      <c r="F68" s="84" t="s">
        <v>52</v>
      </c>
      <c r="G68" s="81" t="s">
        <v>361</v>
      </c>
      <c r="H68" s="3" t="s">
        <v>362</v>
      </c>
      <c r="I68" s="61">
        <f t="shared" si="12"/>
        <v>2</v>
      </c>
      <c r="J68" s="3" t="s">
        <v>200</v>
      </c>
      <c r="K68" s="61">
        <f t="shared" si="13"/>
        <v>4</v>
      </c>
      <c r="L68" s="61">
        <f t="shared" si="14"/>
        <v>8</v>
      </c>
      <c r="M68" s="62" t="str">
        <f t="shared" si="15"/>
        <v>Moderado</v>
      </c>
      <c r="N68" s="6"/>
      <c r="O68" s="92"/>
      <c r="P68" s="4"/>
      <c r="Q68" s="61">
        <f t="shared" si="17"/>
        <v>0</v>
      </c>
      <c r="R68" s="4"/>
      <c r="S68" s="72">
        <f t="shared" si="18"/>
        <v>0</v>
      </c>
      <c r="T68" s="4"/>
      <c r="U68" s="61">
        <f t="shared" si="19"/>
        <v>0</v>
      </c>
      <c r="V68" s="61" t="str">
        <f t="shared" si="22"/>
        <v/>
      </c>
      <c r="W68" s="61">
        <f t="shared" si="20"/>
        <v>0</v>
      </c>
      <c r="X68" s="62" t="str">
        <f t="shared" si="21"/>
        <v/>
      </c>
      <c r="Y68" s="63"/>
    </row>
    <row r="69" spans="4:25" ht="24" customHeight="1" x14ac:dyDescent="0.2">
      <c r="D69" s="80" t="s">
        <v>133</v>
      </c>
      <c r="E69" s="85" t="s">
        <v>254</v>
      </c>
      <c r="F69" s="84" t="s">
        <v>70</v>
      </c>
      <c r="G69" s="81" t="s">
        <v>126</v>
      </c>
      <c r="H69" s="3" t="s">
        <v>7</v>
      </c>
      <c r="I69" s="61">
        <f t="shared" si="12"/>
        <v>3</v>
      </c>
      <c r="J69" s="3" t="s">
        <v>200</v>
      </c>
      <c r="K69" s="61">
        <f t="shared" si="13"/>
        <v>4</v>
      </c>
      <c r="L69" s="61">
        <f t="shared" si="14"/>
        <v>12</v>
      </c>
      <c r="M69" s="62" t="str">
        <f t="shared" si="15"/>
        <v>Alto</v>
      </c>
      <c r="N69" s="6"/>
      <c r="O69" s="92"/>
      <c r="P69" s="4"/>
      <c r="Q69" s="61">
        <f t="shared" si="17"/>
        <v>0</v>
      </c>
      <c r="R69" s="4"/>
      <c r="S69" s="72">
        <f t="shared" si="18"/>
        <v>0</v>
      </c>
      <c r="T69" s="4"/>
      <c r="U69" s="61">
        <f t="shared" si="19"/>
        <v>0</v>
      </c>
      <c r="V69" s="61" t="str">
        <f t="shared" si="22"/>
        <v/>
      </c>
      <c r="W69" s="61">
        <f t="shared" si="20"/>
        <v>0</v>
      </c>
      <c r="X69" s="62" t="str">
        <f t="shared" si="21"/>
        <v/>
      </c>
      <c r="Y69" s="63">
        <f t="shared" si="16"/>
        <v>0</v>
      </c>
    </row>
    <row r="70" spans="4:25" ht="24" customHeight="1" x14ac:dyDescent="0.2">
      <c r="D70" s="80" t="s">
        <v>147</v>
      </c>
      <c r="E70" s="80" t="s">
        <v>187</v>
      </c>
      <c r="F70" s="84" t="s">
        <v>71</v>
      </c>
      <c r="G70" s="80" t="s">
        <v>189</v>
      </c>
      <c r="H70" s="3" t="s">
        <v>7</v>
      </c>
      <c r="I70" s="61">
        <f t="shared" si="12"/>
        <v>3</v>
      </c>
      <c r="J70" s="3" t="s">
        <v>319</v>
      </c>
      <c r="K70" s="61">
        <f t="shared" si="13"/>
        <v>3</v>
      </c>
      <c r="L70" s="61">
        <f t="shared" si="14"/>
        <v>9</v>
      </c>
      <c r="M70" s="62" t="str">
        <f t="shared" si="15"/>
        <v>Alto</v>
      </c>
      <c r="N70" s="6"/>
      <c r="O70" s="92"/>
      <c r="P70" s="4"/>
      <c r="Q70" s="61">
        <f t="shared" si="17"/>
        <v>0</v>
      </c>
      <c r="R70" s="4"/>
      <c r="S70" s="72">
        <f t="shared" si="18"/>
        <v>0</v>
      </c>
      <c r="T70" s="4"/>
      <c r="U70" s="61">
        <f t="shared" si="19"/>
        <v>0</v>
      </c>
      <c r="V70" s="61" t="str">
        <f t="shared" si="22"/>
        <v/>
      </c>
      <c r="W70" s="61">
        <f t="shared" si="20"/>
        <v>0</v>
      </c>
      <c r="X70" s="62" t="str">
        <f t="shared" si="21"/>
        <v/>
      </c>
      <c r="Y70" s="63">
        <f t="shared" si="16"/>
        <v>0</v>
      </c>
    </row>
    <row r="71" spans="4:25" ht="24" customHeight="1" x14ac:dyDescent="0.2">
      <c r="D71" s="80" t="s">
        <v>147</v>
      </c>
      <c r="E71" s="80" t="s">
        <v>190</v>
      </c>
      <c r="F71" s="84" t="s">
        <v>53</v>
      </c>
      <c r="G71" s="80" t="s">
        <v>192</v>
      </c>
      <c r="H71" s="3" t="s">
        <v>363</v>
      </c>
      <c r="I71" s="61">
        <f t="shared" si="12"/>
        <v>4</v>
      </c>
      <c r="J71" s="3" t="s">
        <v>200</v>
      </c>
      <c r="K71" s="61">
        <f t="shared" si="13"/>
        <v>4</v>
      </c>
      <c r="L71" s="61">
        <f t="shared" si="14"/>
        <v>16</v>
      </c>
      <c r="M71" s="62" t="str">
        <f t="shared" si="15"/>
        <v>Extremo</v>
      </c>
      <c r="N71" s="6"/>
      <c r="O71" s="92"/>
      <c r="P71" s="4"/>
      <c r="Q71" s="61">
        <f t="shared" si="17"/>
        <v>0</v>
      </c>
      <c r="R71" s="4"/>
      <c r="S71" s="72">
        <f t="shared" si="18"/>
        <v>0</v>
      </c>
      <c r="T71" s="4"/>
      <c r="U71" s="61">
        <f t="shared" si="19"/>
        <v>0</v>
      </c>
      <c r="V71" s="61" t="str">
        <f t="shared" si="22"/>
        <v/>
      </c>
      <c r="W71" s="61">
        <f t="shared" si="20"/>
        <v>0</v>
      </c>
      <c r="X71" s="62" t="str">
        <f t="shared" si="21"/>
        <v/>
      </c>
      <c r="Y71" s="63">
        <f t="shared" si="16"/>
        <v>0</v>
      </c>
    </row>
    <row r="72" spans="4:25" ht="24" customHeight="1" x14ac:dyDescent="0.2">
      <c r="D72" s="80" t="s">
        <v>147</v>
      </c>
      <c r="E72" s="80" t="s">
        <v>144</v>
      </c>
      <c r="F72" s="84" t="s">
        <v>72</v>
      </c>
      <c r="G72" s="80" t="s">
        <v>186</v>
      </c>
      <c r="H72" s="3" t="s">
        <v>7</v>
      </c>
      <c r="I72" s="61">
        <f t="shared" si="12"/>
        <v>3</v>
      </c>
      <c r="J72" s="3" t="s">
        <v>200</v>
      </c>
      <c r="K72" s="61">
        <f t="shared" si="13"/>
        <v>4</v>
      </c>
      <c r="L72" s="61">
        <f t="shared" si="14"/>
        <v>12</v>
      </c>
      <c r="M72" s="62" t="str">
        <f t="shared" si="15"/>
        <v>Alto</v>
      </c>
      <c r="N72" s="6"/>
      <c r="O72" s="92"/>
      <c r="P72" s="4"/>
      <c r="Q72" s="61">
        <f t="shared" si="17"/>
        <v>0</v>
      </c>
      <c r="R72" s="4"/>
      <c r="S72" s="72">
        <f t="shared" si="18"/>
        <v>0</v>
      </c>
      <c r="T72" s="4"/>
      <c r="U72" s="61">
        <f t="shared" si="19"/>
        <v>0</v>
      </c>
      <c r="V72" s="61" t="str">
        <f t="shared" si="22"/>
        <v/>
      </c>
      <c r="W72" s="61">
        <f t="shared" si="20"/>
        <v>0</v>
      </c>
      <c r="X72" s="62" t="str">
        <f t="shared" si="21"/>
        <v/>
      </c>
      <c r="Y72" s="63">
        <f t="shared" si="16"/>
        <v>0</v>
      </c>
    </row>
    <row r="73" spans="4:25" ht="24" customHeight="1" x14ac:dyDescent="0.2">
      <c r="D73" s="80" t="s">
        <v>147</v>
      </c>
      <c r="E73" s="80" t="s">
        <v>195</v>
      </c>
      <c r="F73" s="84" t="s">
        <v>73</v>
      </c>
      <c r="G73" s="80" t="s">
        <v>197</v>
      </c>
      <c r="H73" s="3" t="s">
        <v>7</v>
      </c>
      <c r="I73" s="61">
        <f t="shared" si="12"/>
        <v>3</v>
      </c>
      <c r="J73" s="3" t="s">
        <v>340</v>
      </c>
      <c r="K73" s="61">
        <f t="shared" si="13"/>
        <v>5</v>
      </c>
      <c r="L73" s="61">
        <f t="shared" si="14"/>
        <v>15</v>
      </c>
      <c r="M73" s="62" t="str">
        <f t="shared" si="15"/>
        <v>Extremo</v>
      </c>
      <c r="N73" s="6"/>
      <c r="O73" s="92"/>
      <c r="P73" s="4"/>
      <c r="Q73" s="61">
        <f t="shared" si="17"/>
        <v>0</v>
      </c>
      <c r="R73" s="4"/>
      <c r="S73" s="72">
        <f t="shared" si="18"/>
        <v>0</v>
      </c>
      <c r="T73" s="4"/>
      <c r="U73" s="61">
        <f t="shared" si="19"/>
        <v>0</v>
      </c>
      <c r="V73" s="61" t="str">
        <f t="shared" si="22"/>
        <v/>
      </c>
      <c r="W73" s="61">
        <f t="shared" si="20"/>
        <v>0</v>
      </c>
      <c r="X73" s="62" t="str">
        <f t="shared" si="21"/>
        <v/>
      </c>
      <c r="Y73" s="63">
        <f t="shared" si="16"/>
        <v>0</v>
      </c>
    </row>
    <row r="74" spans="4:25" ht="24" customHeight="1" x14ac:dyDescent="0.2">
      <c r="D74" s="80" t="s">
        <v>147</v>
      </c>
      <c r="E74" s="80" t="s">
        <v>144</v>
      </c>
      <c r="F74" s="84" t="s">
        <v>54</v>
      </c>
      <c r="G74" s="80" t="s">
        <v>127</v>
      </c>
      <c r="H74" s="3" t="s">
        <v>363</v>
      </c>
      <c r="I74" s="61">
        <f t="shared" si="12"/>
        <v>4</v>
      </c>
      <c r="J74" s="3" t="s">
        <v>200</v>
      </c>
      <c r="K74" s="61">
        <f t="shared" si="13"/>
        <v>4</v>
      </c>
      <c r="L74" s="61">
        <f t="shared" si="14"/>
        <v>16</v>
      </c>
      <c r="M74" s="62" t="str">
        <f t="shared" si="15"/>
        <v>Extremo</v>
      </c>
      <c r="N74" s="6"/>
      <c r="O74" s="92"/>
      <c r="P74" s="4"/>
      <c r="Q74" s="61">
        <f t="shared" si="17"/>
        <v>0</v>
      </c>
      <c r="R74" s="4"/>
      <c r="S74" s="72">
        <f t="shared" si="18"/>
        <v>0</v>
      </c>
      <c r="T74" s="4"/>
      <c r="U74" s="61">
        <f t="shared" si="19"/>
        <v>0</v>
      </c>
      <c r="V74" s="61" t="str">
        <f t="shared" si="22"/>
        <v/>
      </c>
      <c r="W74" s="61">
        <f t="shared" si="20"/>
        <v>0</v>
      </c>
      <c r="X74" s="62" t="str">
        <f t="shared" si="21"/>
        <v/>
      </c>
      <c r="Y74" s="63">
        <f t="shared" si="16"/>
        <v>0</v>
      </c>
    </row>
    <row r="75" spans="4:25" ht="24" customHeight="1" x14ac:dyDescent="0.2">
      <c r="D75" s="80" t="s">
        <v>147</v>
      </c>
      <c r="E75" s="80" t="s">
        <v>145</v>
      </c>
      <c r="F75" s="84" t="s">
        <v>285</v>
      </c>
      <c r="G75" s="80" t="s">
        <v>351</v>
      </c>
      <c r="H75" s="3" t="s">
        <v>363</v>
      </c>
      <c r="I75" s="61">
        <f t="shared" si="12"/>
        <v>4</v>
      </c>
      <c r="J75" s="3" t="s">
        <v>200</v>
      </c>
      <c r="K75" s="61">
        <f t="shared" si="13"/>
        <v>4</v>
      </c>
      <c r="L75" s="61">
        <f t="shared" si="14"/>
        <v>16</v>
      </c>
      <c r="M75" s="62" t="str">
        <f t="shared" si="15"/>
        <v>Extremo</v>
      </c>
      <c r="N75" s="6"/>
      <c r="O75" s="92"/>
      <c r="P75" s="4"/>
      <c r="Q75" s="61">
        <f t="shared" si="17"/>
        <v>0</v>
      </c>
      <c r="R75" s="4"/>
      <c r="S75" s="72">
        <f t="shared" si="18"/>
        <v>0</v>
      </c>
      <c r="T75" s="4"/>
      <c r="U75" s="61">
        <f t="shared" si="19"/>
        <v>0</v>
      </c>
      <c r="V75" s="61" t="str">
        <f t="shared" si="22"/>
        <v/>
      </c>
      <c r="W75" s="61">
        <f t="shared" si="20"/>
        <v>0</v>
      </c>
      <c r="X75" s="62" t="str">
        <f t="shared" si="21"/>
        <v/>
      </c>
      <c r="Y75" s="63">
        <f t="shared" si="16"/>
        <v>0</v>
      </c>
    </row>
    <row r="76" spans="4:25" ht="24" customHeight="1" x14ac:dyDescent="0.2">
      <c r="D76" s="89" t="s">
        <v>209</v>
      </c>
      <c r="E76" s="81" t="s">
        <v>257</v>
      </c>
      <c r="F76" s="84" t="s">
        <v>286</v>
      </c>
      <c r="G76" s="81" t="s">
        <v>203</v>
      </c>
      <c r="H76" s="3" t="s">
        <v>362</v>
      </c>
      <c r="I76" s="61">
        <f t="shared" ref="I76:I112" si="23">IF(H76="Casi Certeza",5,IF(H76="Probable",4,IF(H76="Moderado",3,IF(H76="Poco Probable",2,IF(H76="Improbable",1,0)))))</f>
        <v>2</v>
      </c>
      <c r="J76" s="3" t="s">
        <v>319</v>
      </c>
      <c r="K76" s="61">
        <f t="shared" ref="K76:K112" si="24">IF(J76="Catastroficas",5,IF(J76="Mayores",4,IF(J76="Moderadas",3,IF(J76="Menores",2,IF(J76="Insignificante",1,0)))))</f>
        <v>3</v>
      </c>
      <c r="L76" s="61">
        <f t="shared" ref="L76:L112" si="25">+I76*K76</f>
        <v>6</v>
      </c>
      <c r="M76" s="62" t="str">
        <f t="shared" ref="M76:M112" si="26">IF(L76&gt;=13,"Extremo",IF(L76&gt;=9,"Alto",IF(L76&gt;=5,"Moderado",IF(L76&gt;=1,"Bajo",0))))</f>
        <v>Moderado</v>
      </c>
      <c r="N76" s="6"/>
      <c r="O76" s="92"/>
      <c r="P76" s="4"/>
      <c r="Q76" s="61">
        <f t="shared" si="17"/>
        <v>0</v>
      </c>
      <c r="R76" s="4"/>
      <c r="S76" s="72">
        <f t="shared" si="18"/>
        <v>0</v>
      </c>
      <c r="T76" s="4"/>
      <c r="U76" s="61">
        <f t="shared" si="19"/>
        <v>0</v>
      </c>
      <c r="V76" s="61" t="str">
        <f t="shared" si="22"/>
        <v/>
      </c>
      <c r="W76" s="61">
        <f t="shared" si="20"/>
        <v>0</v>
      </c>
      <c r="X76" s="62" t="str">
        <f t="shared" si="21"/>
        <v/>
      </c>
      <c r="Y76" s="63">
        <f t="shared" ref="Y76:Y112" si="27">IF(W76=0,0,L76/W76)</f>
        <v>0</v>
      </c>
    </row>
    <row r="77" spans="4:25" ht="24" customHeight="1" x14ac:dyDescent="0.2">
      <c r="D77" s="89" t="s">
        <v>209</v>
      </c>
      <c r="E77" s="81" t="s">
        <v>258</v>
      </c>
      <c r="F77" s="84" t="s">
        <v>287</v>
      </c>
      <c r="G77" s="81" t="s">
        <v>204</v>
      </c>
      <c r="H77" s="3" t="s">
        <v>362</v>
      </c>
      <c r="I77" s="61">
        <f t="shared" si="23"/>
        <v>2</v>
      </c>
      <c r="J77" s="3" t="s">
        <v>341</v>
      </c>
      <c r="K77" s="61">
        <f t="shared" si="24"/>
        <v>2</v>
      </c>
      <c r="L77" s="61">
        <f t="shared" si="25"/>
        <v>4</v>
      </c>
      <c r="M77" s="62" t="str">
        <f t="shared" si="26"/>
        <v>Bajo</v>
      </c>
      <c r="N77" s="6"/>
      <c r="O77" s="92"/>
      <c r="P77" s="4"/>
      <c r="Q77" s="61">
        <f t="shared" si="17"/>
        <v>0</v>
      </c>
      <c r="R77" s="4"/>
      <c r="S77" s="72">
        <f t="shared" si="18"/>
        <v>0</v>
      </c>
      <c r="T77" s="4"/>
      <c r="U77" s="61">
        <f t="shared" si="19"/>
        <v>0</v>
      </c>
      <c r="V77" s="61" t="str">
        <f t="shared" si="22"/>
        <v/>
      </c>
      <c r="W77" s="61">
        <f t="shared" si="20"/>
        <v>0</v>
      </c>
      <c r="X77" s="62" t="str">
        <f t="shared" si="21"/>
        <v/>
      </c>
      <c r="Y77" s="63">
        <f t="shared" si="27"/>
        <v>0</v>
      </c>
    </row>
    <row r="78" spans="4:25" ht="24" customHeight="1" x14ac:dyDescent="0.2">
      <c r="D78" s="89" t="s">
        <v>209</v>
      </c>
      <c r="E78" s="81" t="s">
        <v>258</v>
      </c>
      <c r="F78" s="84" t="s">
        <v>74</v>
      </c>
      <c r="G78" s="80" t="s">
        <v>205</v>
      </c>
      <c r="H78" s="3" t="s">
        <v>362</v>
      </c>
      <c r="I78" s="61">
        <f t="shared" si="23"/>
        <v>2</v>
      </c>
      <c r="J78" s="3" t="s">
        <v>319</v>
      </c>
      <c r="K78" s="61">
        <f t="shared" si="24"/>
        <v>3</v>
      </c>
      <c r="L78" s="61">
        <f t="shared" si="25"/>
        <v>6</v>
      </c>
      <c r="M78" s="62" t="str">
        <f t="shared" si="26"/>
        <v>Moderado</v>
      </c>
      <c r="N78" s="6"/>
      <c r="O78" s="92"/>
      <c r="P78" s="4"/>
      <c r="Q78" s="61">
        <f t="shared" si="17"/>
        <v>0</v>
      </c>
      <c r="R78" s="4"/>
      <c r="S78" s="72">
        <f t="shared" si="18"/>
        <v>0</v>
      </c>
      <c r="T78" s="4"/>
      <c r="U78" s="61">
        <f t="shared" si="19"/>
        <v>0</v>
      </c>
      <c r="V78" s="61" t="str">
        <f t="shared" si="22"/>
        <v/>
      </c>
      <c r="W78" s="61">
        <f t="shared" si="20"/>
        <v>0</v>
      </c>
      <c r="X78" s="62" t="str">
        <f t="shared" si="21"/>
        <v/>
      </c>
      <c r="Y78" s="63">
        <f t="shared" si="27"/>
        <v>0</v>
      </c>
    </row>
    <row r="79" spans="4:25" ht="24" customHeight="1" x14ac:dyDescent="0.2">
      <c r="D79" s="89" t="s">
        <v>209</v>
      </c>
      <c r="E79" s="81" t="s">
        <v>258</v>
      </c>
      <c r="F79" s="84" t="s">
        <v>75</v>
      </c>
      <c r="G79" s="81" t="s">
        <v>206</v>
      </c>
      <c r="H79" s="3" t="s">
        <v>362</v>
      </c>
      <c r="I79" s="61">
        <f t="shared" si="23"/>
        <v>2</v>
      </c>
      <c r="J79" s="3" t="s">
        <v>319</v>
      </c>
      <c r="K79" s="61">
        <f t="shared" si="24"/>
        <v>3</v>
      </c>
      <c r="L79" s="61">
        <f t="shared" si="25"/>
        <v>6</v>
      </c>
      <c r="M79" s="62" t="str">
        <f t="shared" si="26"/>
        <v>Moderado</v>
      </c>
      <c r="N79" s="6"/>
      <c r="O79" s="92"/>
      <c r="P79" s="4"/>
      <c r="Q79" s="61">
        <f t="shared" si="17"/>
        <v>0</v>
      </c>
      <c r="R79" s="4"/>
      <c r="S79" s="72">
        <f t="shared" si="18"/>
        <v>0</v>
      </c>
      <c r="T79" s="4"/>
      <c r="U79" s="61">
        <f t="shared" si="19"/>
        <v>0</v>
      </c>
      <c r="V79" s="61" t="str">
        <f t="shared" si="22"/>
        <v/>
      </c>
      <c r="W79" s="61">
        <f t="shared" si="20"/>
        <v>0</v>
      </c>
      <c r="X79" s="62" t="str">
        <f t="shared" si="21"/>
        <v/>
      </c>
      <c r="Y79" s="63">
        <f t="shared" si="27"/>
        <v>0</v>
      </c>
    </row>
    <row r="80" spans="4:25" ht="24" customHeight="1" x14ac:dyDescent="0.2">
      <c r="D80" s="89" t="s">
        <v>209</v>
      </c>
      <c r="E80" s="81" t="s">
        <v>129</v>
      </c>
      <c r="F80" s="84" t="s">
        <v>55</v>
      </c>
      <c r="G80" s="81" t="s">
        <v>208</v>
      </c>
      <c r="H80" s="3" t="s">
        <v>362</v>
      </c>
      <c r="I80" s="61">
        <f t="shared" si="23"/>
        <v>2</v>
      </c>
      <c r="J80" s="3" t="s">
        <v>319</v>
      </c>
      <c r="K80" s="61">
        <f t="shared" si="24"/>
        <v>3</v>
      </c>
      <c r="L80" s="61">
        <f t="shared" si="25"/>
        <v>6</v>
      </c>
      <c r="M80" s="62" t="str">
        <f t="shared" si="26"/>
        <v>Moderado</v>
      </c>
      <c r="N80" s="6"/>
      <c r="O80" s="92"/>
      <c r="P80" s="4"/>
      <c r="Q80" s="61">
        <f t="shared" si="17"/>
        <v>0</v>
      </c>
      <c r="R80" s="4"/>
      <c r="S80" s="72">
        <f t="shared" si="18"/>
        <v>0</v>
      </c>
      <c r="T80" s="4"/>
      <c r="U80" s="61">
        <f t="shared" si="19"/>
        <v>0</v>
      </c>
      <c r="V80" s="61" t="str">
        <f t="shared" si="22"/>
        <v/>
      </c>
      <c r="W80" s="61">
        <f t="shared" si="20"/>
        <v>0</v>
      </c>
      <c r="X80" s="62" t="str">
        <f t="shared" si="21"/>
        <v/>
      </c>
      <c r="Y80" s="63">
        <f t="shared" si="27"/>
        <v>0</v>
      </c>
    </row>
    <row r="81" spans="4:25" ht="24" customHeight="1" x14ac:dyDescent="0.2">
      <c r="D81" s="89" t="s">
        <v>209</v>
      </c>
      <c r="E81" s="80" t="s">
        <v>201</v>
      </c>
      <c r="F81" s="84" t="s">
        <v>76</v>
      </c>
      <c r="G81" s="80" t="s">
        <v>202</v>
      </c>
      <c r="H81" s="3" t="s">
        <v>362</v>
      </c>
      <c r="I81" s="61">
        <f t="shared" si="23"/>
        <v>2</v>
      </c>
      <c r="J81" s="3" t="s">
        <v>319</v>
      </c>
      <c r="K81" s="61">
        <f t="shared" si="24"/>
        <v>3</v>
      </c>
      <c r="L81" s="61">
        <f t="shared" si="25"/>
        <v>6</v>
      </c>
      <c r="M81" s="62" t="str">
        <f t="shared" si="26"/>
        <v>Moderado</v>
      </c>
      <c r="N81" s="6"/>
      <c r="O81" s="92"/>
      <c r="P81" s="4"/>
      <c r="Q81" s="61">
        <f t="shared" si="17"/>
        <v>0</v>
      </c>
      <c r="R81" s="4"/>
      <c r="S81" s="72">
        <f t="shared" si="18"/>
        <v>0</v>
      </c>
      <c r="T81" s="4"/>
      <c r="U81" s="61">
        <f t="shared" si="19"/>
        <v>0</v>
      </c>
      <c r="V81" s="61" t="str">
        <f t="shared" si="22"/>
        <v/>
      </c>
      <c r="W81" s="61">
        <f t="shared" si="20"/>
        <v>0</v>
      </c>
      <c r="X81" s="62" t="str">
        <f t="shared" si="21"/>
        <v/>
      </c>
      <c r="Y81" s="63">
        <f t="shared" si="27"/>
        <v>0</v>
      </c>
    </row>
    <row r="82" spans="4:25" ht="24" customHeight="1" x14ac:dyDescent="0.2">
      <c r="D82" s="89" t="s">
        <v>209</v>
      </c>
      <c r="E82" s="80" t="s">
        <v>181</v>
      </c>
      <c r="F82" s="84" t="s">
        <v>77</v>
      </c>
      <c r="G82" s="80" t="s">
        <v>268</v>
      </c>
      <c r="H82" s="3" t="s">
        <v>362</v>
      </c>
      <c r="I82" s="61">
        <f t="shared" si="23"/>
        <v>2</v>
      </c>
      <c r="J82" s="3" t="s">
        <v>319</v>
      </c>
      <c r="K82" s="61">
        <f t="shared" si="24"/>
        <v>3</v>
      </c>
      <c r="L82" s="61">
        <f t="shared" si="25"/>
        <v>6</v>
      </c>
      <c r="M82" s="62" t="str">
        <f t="shared" si="26"/>
        <v>Moderado</v>
      </c>
      <c r="N82" s="6"/>
      <c r="O82" s="92"/>
      <c r="P82" s="4"/>
      <c r="Q82" s="61">
        <f t="shared" si="17"/>
        <v>0</v>
      </c>
      <c r="R82" s="4"/>
      <c r="S82" s="72">
        <f t="shared" si="18"/>
        <v>0</v>
      </c>
      <c r="T82" s="4"/>
      <c r="U82" s="61">
        <f t="shared" si="19"/>
        <v>0</v>
      </c>
      <c r="V82" s="61" t="str">
        <f t="shared" si="22"/>
        <v/>
      </c>
      <c r="W82" s="61">
        <f t="shared" si="20"/>
        <v>0</v>
      </c>
      <c r="X82" s="62" t="str">
        <f t="shared" si="21"/>
        <v/>
      </c>
      <c r="Y82" s="63">
        <f t="shared" si="27"/>
        <v>0</v>
      </c>
    </row>
    <row r="83" spans="4:25" ht="24" customHeight="1" x14ac:dyDescent="0.2">
      <c r="D83" s="89" t="s">
        <v>209</v>
      </c>
      <c r="E83" s="80" t="s">
        <v>260</v>
      </c>
      <c r="F83" s="84" t="s">
        <v>56</v>
      </c>
      <c r="G83" s="80" t="s">
        <v>261</v>
      </c>
      <c r="H83" s="3" t="s">
        <v>362</v>
      </c>
      <c r="I83" s="61">
        <f t="shared" si="23"/>
        <v>2</v>
      </c>
      <c r="J83" s="3" t="s">
        <v>319</v>
      </c>
      <c r="K83" s="61">
        <f t="shared" si="24"/>
        <v>3</v>
      </c>
      <c r="L83" s="61">
        <f t="shared" si="25"/>
        <v>6</v>
      </c>
      <c r="M83" s="62" t="str">
        <f t="shared" si="26"/>
        <v>Moderado</v>
      </c>
      <c r="N83" s="6"/>
      <c r="O83" s="92"/>
      <c r="P83" s="4"/>
      <c r="Q83" s="61">
        <f t="shared" si="17"/>
        <v>0</v>
      </c>
      <c r="R83" s="4"/>
      <c r="S83" s="72">
        <f t="shared" si="18"/>
        <v>0</v>
      </c>
      <c r="T83" s="4"/>
      <c r="U83" s="61">
        <f t="shared" si="19"/>
        <v>0</v>
      </c>
      <c r="V83" s="61" t="str">
        <f t="shared" si="22"/>
        <v/>
      </c>
      <c r="W83" s="61">
        <f t="shared" si="20"/>
        <v>0</v>
      </c>
      <c r="X83" s="62" t="str">
        <f t="shared" si="21"/>
        <v/>
      </c>
      <c r="Y83" s="63">
        <f t="shared" si="27"/>
        <v>0</v>
      </c>
    </row>
    <row r="84" spans="4:25" ht="24" customHeight="1" x14ac:dyDescent="0.2">
      <c r="D84" s="89" t="s">
        <v>209</v>
      </c>
      <c r="E84" s="80" t="s">
        <v>260</v>
      </c>
      <c r="F84" s="84" t="s">
        <v>78</v>
      </c>
      <c r="G84" s="80" t="s">
        <v>262</v>
      </c>
      <c r="H84" s="3" t="s">
        <v>362</v>
      </c>
      <c r="I84" s="61">
        <f t="shared" si="23"/>
        <v>2</v>
      </c>
      <c r="J84" s="3" t="s">
        <v>319</v>
      </c>
      <c r="K84" s="61">
        <f t="shared" si="24"/>
        <v>3</v>
      </c>
      <c r="L84" s="61">
        <f t="shared" si="25"/>
        <v>6</v>
      </c>
      <c r="M84" s="62" t="str">
        <f t="shared" si="26"/>
        <v>Moderado</v>
      </c>
      <c r="N84" s="6"/>
      <c r="O84" s="92"/>
      <c r="P84" s="4"/>
      <c r="Q84" s="61">
        <f t="shared" si="17"/>
        <v>0</v>
      </c>
      <c r="R84" s="4"/>
      <c r="S84" s="72">
        <f t="shared" si="18"/>
        <v>0</v>
      </c>
      <c r="T84" s="4"/>
      <c r="U84" s="61">
        <f t="shared" si="19"/>
        <v>0</v>
      </c>
      <c r="V84" s="61" t="str">
        <f t="shared" si="22"/>
        <v/>
      </c>
      <c r="W84" s="61">
        <f t="shared" si="20"/>
        <v>0</v>
      </c>
      <c r="X84" s="62" t="str">
        <f t="shared" si="21"/>
        <v/>
      </c>
      <c r="Y84" s="63">
        <f t="shared" si="27"/>
        <v>0</v>
      </c>
    </row>
    <row r="85" spans="4:25" ht="24" customHeight="1" x14ac:dyDescent="0.2">
      <c r="D85" s="89" t="s">
        <v>209</v>
      </c>
      <c r="E85" s="80" t="s">
        <v>260</v>
      </c>
      <c r="F85" s="84" t="s">
        <v>79</v>
      </c>
      <c r="G85" s="80" t="s">
        <v>263</v>
      </c>
      <c r="H85" s="3" t="s">
        <v>7</v>
      </c>
      <c r="I85" s="61">
        <f t="shared" si="23"/>
        <v>3</v>
      </c>
      <c r="J85" s="3" t="s">
        <v>319</v>
      </c>
      <c r="K85" s="61">
        <f t="shared" si="24"/>
        <v>3</v>
      </c>
      <c r="L85" s="61">
        <f t="shared" si="25"/>
        <v>9</v>
      </c>
      <c r="M85" s="62" t="str">
        <f t="shared" si="26"/>
        <v>Alto</v>
      </c>
      <c r="N85" s="6"/>
      <c r="O85" s="92"/>
      <c r="P85" s="4"/>
      <c r="Q85" s="61">
        <f t="shared" si="17"/>
        <v>0</v>
      </c>
      <c r="R85" s="4"/>
      <c r="S85" s="72">
        <f t="shared" si="18"/>
        <v>0</v>
      </c>
      <c r="T85" s="4"/>
      <c r="U85" s="61">
        <f t="shared" si="19"/>
        <v>0</v>
      </c>
      <c r="V85" s="61" t="str">
        <f t="shared" si="22"/>
        <v/>
      </c>
      <c r="W85" s="61">
        <f t="shared" si="20"/>
        <v>0</v>
      </c>
      <c r="X85" s="62" t="str">
        <f t="shared" si="21"/>
        <v/>
      </c>
      <c r="Y85" s="63">
        <f t="shared" si="27"/>
        <v>0</v>
      </c>
    </row>
    <row r="86" spans="4:25" ht="24" customHeight="1" x14ac:dyDescent="0.2">
      <c r="D86" s="89" t="s">
        <v>209</v>
      </c>
      <c r="E86" s="80" t="s">
        <v>260</v>
      </c>
      <c r="F86" s="84" t="s">
        <v>288</v>
      </c>
      <c r="G86" s="80" t="s">
        <v>264</v>
      </c>
      <c r="H86" s="3" t="s">
        <v>7</v>
      </c>
      <c r="I86" s="61">
        <f t="shared" si="23"/>
        <v>3</v>
      </c>
      <c r="J86" s="3" t="s">
        <v>319</v>
      </c>
      <c r="K86" s="61">
        <f t="shared" si="24"/>
        <v>3</v>
      </c>
      <c r="L86" s="61">
        <f t="shared" si="25"/>
        <v>9</v>
      </c>
      <c r="M86" s="62" t="str">
        <f t="shared" si="26"/>
        <v>Alto</v>
      </c>
      <c r="N86" s="6"/>
      <c r="O86" s="92"/>
      <c r="P86" s="4"/>
      <c r="Q86" s="61">
        <f t="shared" si="17"/>
        <v>0</v>
      </c>
      <c r="R86" s="4"/>
      <c r="S86" s="72">
        <f t="shared" si="18"/>
        <v>0</v>
      </c>
      <c r="T86" s="4"/>
      <c r="U86" s="61">
        <f t="shared" si="19"/>
        <v>0</v>
      </c>
      <c r="V86" s="61" t="str">
        <f t="shared" si="22"/>
        <v/>
      </c>
      <c r="W86" s="61">
        <f t="shared" si="20"/>
        <v>0</v>
      </c>
      <c r="X86" s="62" t="str">
        <f t="shared" si="21"/>
        <v/>
      </c>
      <c r="Y86" s="63">
        <f t="shared" si="27"/>
        <v>0</v>
      </c>
    </row>
    <row r="87" spans="4:25" ht="24" customHeight="1" x14ac:dyDescent="0.2">
      <c r="D87" s="89" t="s">
        <v>209</v>
      </c>
      <c r="E87" s="80" t="s">
        <v>260</v>
      </c>
      <c r="F87" s="84" t="s">
        <v>80</v>
      </c>
      <c r="G87" s="80" t="s">
        <v>265</v>
      </c>
      <c r="H87" s="3" t="s">
        <v>362</v>
      </c>
      <c r="I87" s="61">
        <f t="shared" si="23"/>
        <v>2</v>
      </c>
      <c r="J87" s="3" t="s">
        <v>319</v>
      </c>
      <c r="K87" s="61">
        <f t="shared" si="24"/>
        <v>3</v>
      </c>
      <c r="L87" s="61">
        <f t="shared" si="25"/>
        <v>6</v>
      </c>
      <c r="M87" s="62" t="str">
        <f t="shared" si="26"/>
        <v>Moderado</v>
      </c>
      <c r="N87" s="6"/>
      <c r="O87" s="92"/>
      <c r="P87" s="4"/>
      <c r="Q87" s="61">
        <f t="shared" si="17"/>
        <v>0</v>
      </c>
      <c r="R87" s="4"/>
      <c r="S87" s="72">
        <f t="shared" si="18"/>
        <v>0</v>
      </c>
      <c r="T87" s="4"/>
      <c r="U87" s="61">
        <f t="shared" si="19"/>
        <v>0</v>
      </c>
      <c r="V87" s="61" t="str">
        <f t="shared" si="22"/>
        <v/>
      </c>
      <c r="W87" s="61">
        <f t="shared" si="20"/>
        <v>0</v>
      </c>
      <c r="X87" s="62" t="str">
        <f t="shared" si="21"/>
        <v/>
      </c>
      <c r="Y87" s="63">
        <f t="shared" si="27"/>
        <v>0</v>
      </c>
    </row>
    <row r="88" spans="4:25" ht="24" customHeight="1" x14ac:dyDescent="0.2">
      <c r="D88" s="80" t="s">
        <v>320</v>
      </c>
      <c r="E88" s="85" t="s">
        <v>253</v>
      </c>
      <c r="F88" s="84" t="s">
        <v>81</v>
      </c>
      <c r="G88" s="81" t="s">
        <v>245</v>
      </c>
      <c r="H88" s="3" t="s">
        <v>363</v>
      </c>
      <c r="I88" s="61">
        <f t="shared" si="23"/>
        <v>4</v>
      </c>
      <c r="J88" s="3" t="s">
        <v>200</v>
      </c>
      <c r="K88" s="61">
        <f t="shared" si="24"/>
        <v>4</v>
      </c>
      <c r="L88" s="61">
        <f t="shared" si="25"/>
        <v>16</v>
      </c>
      <c r="M88" s="62" t="str">
        <f t="shared" si="26"/>
        <v>Extremo</v>
      </c>
      <c r="N88" s="6"/>
      <c r="O88" s="92"/>
      <c r="P88" s="4"/>
      <c r="Q88" s="61">
        <f t="shared" si="17"/>
        <v>0</v>
      </c>
      <c r="R88" s="4"/>
      <c r="S88" s="72">
        <f t="shared" si="18"/>
        <v>0</v>
      </c>
      <c r="T88" s="4"/>
      <c r="U88" s="61">
        <f t="shared" si="19"/>
        <v>0</v>
      </c>
      <c r="V88" s="61" t="str">
        <f t="shared" si="22"/>
        <v/>
      </c>
      <c r="W88" s="61">
        <f t="shared" si="20"/>
        <v>0</v>
      </c>
      <c r="X88" s="62" t="str">
        <f t="shared" si="21"/>
        <v/>
      </c>
      <c r="Y88" s="63">
        <f t="shared" si="27"/>
        <v>0</v>
      </c>
    </row>
    <row r="89" spans="4:25" ht="24" customHeight="1" x14ac:dyDescent="0.2">
      <c r="D89" s="80" t="s">
        <v>320</v>
      </c>
      <c r="E89" s="85" t="s">
        <v>255</v>
      </c>
      <c r="F89" s="84" t="s">
        <v>289</v>
      </c>
      <c r="G89" s="81" t="s">
        <v>251</v>
      </c>
      <c r="H89" s="3" t="s">
        <v>362</v>
      </c>
      <c r="I89" s="61">
        <f t="shared" si="23"/>
        <v>2</v>
      </c>
      <c r="J89" s="3" t="s">
        <v>319</v>
      </c>
      <c r="K89" s="61">
        <f t="shared" si="24"/>
        <v>3</v>
      </c>
      <c r="L89" s="61">
        <f t="shared" si="25"/>
        <v>6</v>
      </c>
      <c r="M89" s="62" t="str">
        <f t="shared" si="26"/>
        <v>Moderado</v>
      </c>
      <c r="N89" s="6"/>
      <c r="O89" s="92"/>
      <c r="P89" s="4"/>
      <c r="Q89" s="61">
        <f t="shared" si="17"/>
        <v>0</v>
      </c>
      <c r="R89" s="4"/>
      <c r="S89" s="72">
        <f t="shared" si="18"/>
        <v>0</v>
      </c>
      <c r="T89" s="4"/>
      <c r="U89" s="61">
        <f t="shared" si="19"/>
        <v>0</v>
      </c>
      <c r="V89" s="61" t="str">
        <f t="shared" si="22"/>
        <v/>
      </c>
      <c r="W89" s="61">
        <f t="shared" si="20"/>
        <v>0</v>
      </c>
      <c r="X89" s="62" t="str">
        <f t="shared" si="21"/>
        <v/>
      </c>
      <c r="Y89" s="63">
        <f t="shared" si="27"/>
        <v>0</v>
      </c>
    </row>
    <row r="90" spans="4:25" ht="24" customHeight="1" x14ac:dyDescent="0.2">
      <c r="D90" s="80" t="s">
        <v>320</v>
      </c>
      <c r="E90" s="80" t="s">
        <v>145</v>
      </c>
      <c r="F90" s="84" t="s">
        <v>82</v>
      </c>
      <c r="G90" s="81" t="s">
        <v>241</v>
      </c>
      <c r="H90" s="3" t="s">
        <v>362</v>
      </c>
      <c r="I90" s="61">
        <f t="shared" si="23"/>
        <v>2</v>
      </c>
      <c r="J90" s="3" t="s">
        <v>319</v>
      </c>
      <c r="K90" s="61">
        <f t="shared" si="24"/>
        <v>3</v>
      </c>
      <c r="L90" s="61">
        <f t="shared" si="25"/>
        <v>6</v>
      </c>
      <c r="M90" s="62" t="str">
        <f t="shared" si="26"/>
        <v>Moderado</v>
      </c>
      <c r="N90" s="6"/>
      <c r="O90" s="92"/>
      <c r="P90" s="4"/>
      <c r="Q90" s="61">
        <f t="shared" si="17"/>
        <v>0</v>
      </c>
      <c r="R90" s="4"/>
      <c r="S90" s="72">
        <f t="shared" si="18"/>
        <v>0</v>
      </c>
      <c r="T90" s="4"/>
      <c r="U90" s="61">
        <f t="shared" si="19"/>
        <v>0</v>
      </c>
      <c r="V90" s="61" t="str">
        <f t="shared" si="22"/>
        <v/>
      </c>
      <c r="W90" s="61">
        <f t="shared" si="20"/>
        <v>0</v>
      </c>
      <c r="X90" s="62" t="str">
        <f t="shared" si="21"/>
        <v/>
      </c>
      <c r="Y90" s="63">
        <f t="shared" si="27"/>
        <v>0</v>
      </c>
    </row>
    <row r="91" spans="4:25" ht="24" customHeight="1" x14ac:dyDescent="0.2">
      <c r="D91" s="80" t="s">
        <v>320</v>
      </c>
      <c r="E91" s="85" t="s">
        <v>152</v>
      </c>
      <c r="F91" s="84" t="s">
        <v>83</v>
      </c>
      <c r="G91" s="81" t="s">
        <v>249</v>
      </c>
      <c r="H91" s="3" t="s">
        <v>7</v>
      </c>
      <c r="I91" s="61">
        <f t="shared" si="23"/>
        <v>3</v>
      </c>
      <c r="J91" s="3" t="s">
        <v>319</v>
      </c>
      <c r="K91" s="61">
        <f t="shared" si="24"/>
        <v>3</v>
      </c>
      <c r="L91" s="61">
        <f t="shared" si="25"/>
        <v>9</v>
      </c>
      <c r="M91" s="62" t="str">
        <f t="shared" si="26"/>
        <v>Alto</v>
      </c>
      <c r="N91" s="6"/>
      <c r="O91" s="92"/>
      <c r="P91" s="4"/>
      <c r="Q91" s="61">
        <f t="shared" si="17"/>
        <v>0</v>
      </c>
      <c r="R91" s="4"/>
      <c r="S91" s="72">
        <f t="shared" si="18"/>
        <v>0</v>
      </c>
      <c r="T91" s="4"/>
      <c r="U91" s="61">
        <f t="shared" si="19"/>
        <v>0</v>
      </c>
      <c r="V91" s="61" t="str">
        <f t="shared" si="22"/>
        <v/>
      </c>
      <c r="W91" s="61">
        <f t="shared" si="20"/>
        <v>0</v>
      </c>
      <c r="X91" s="62" t="str">
        <f t="shared" si="21"/>
        <v/>
      </c>
      <c r="Y91" s="63">
        <f t="shared" si="27"/>
        <v>0</v>
      </c>
    </row>
    <row r="92" spans="4:25" ht="24" customHeight="1" x14ac:dyDescent="0.2">
      <c r="D92" s="80" t="s">
        <v>320</v>
      </c>
      <c r="E92" s="85" t="s">
        <v>254</v>
      </c>
      <c r="F92" s="84" t="s">
        <v>57</v>
      </c>
      <c r="G92" s="81" t="s">
        <v>250</v>
      </c>
      <c r="H92" s="3" t="s">
        <v>362</v>
      </c>
      <c r="I92" s="61">
        <f t="shared" si="23"/>
        <v>2</v>
      </c>
      <c r="J92" s="3" t="s">
        <v>200</v>
      </c>
      <c r="K92" s="61">
        <f t="shared" si="24"/>
        <v>4</v>
      </c>
      <c r="L92" s="61">
        <f t="shared" si="25"/>
        <v>8</v>
      </c>
      <c r="M92" s="62" t="str">
        <f t="shared" si="26"/>
        <v>Moderado</v>
      </c>
      <c r="N92" s="6"/>
      <c r="O92" s="92"/>
      <c r="P92" s="4"/>
      <c r="Q92" s="61">
        <f t="shared" si="17"/>
        <v>0</v>
      </c>
      <c r="R92" s="4"/>
      <c r="S92" s="72">
        <f t="shared" si="18"/>
        <v>0</v>
      </c>
      <c r="T92" s="4"/>
      <c r="U92" s="61">
        <f t="shared" si="19"/>
        <v>0</v>
      </c>
      <c r="V92" s="61" t="str">
        <f t="shared" si="22"/>
        <v/>
      </c>
      <c r="W92" s="61">
        <f t="shared" si="20"/>
        <v>0</v>
      </c>
      <c r="X92" s="62" t="str">
        <f t="shared" si="21"/>
        <v/>
      </c>
      <c r="Y92" s="63">
        <f t="shared" si="27"/>
        <v>0</v>
      </c>
    </row>
    <row r="93" spans="4:25" ht="24" customHeight="1" x14ac:dyDescent="0.2">
      <c r="D93" s="80" t="s">
        <v>320</v>
      </c>
      <c r="E93" s="85" t="s">
        <v>181</v>
      </c>
      <c r="F93" s="84" t="s">
        <v>84</v>
      </c>
      <c r="G93" s="81" t="s">
        <v>242</v>
      </c>
      <c r="H93" s="3" t="s">
        <v>7</v>
      </c>
      <c r="I93" s="61">
        <f t="shared" si="23"/>
        <v>3</v>
      </c>
      <c r="J93" s="3" t="s">
        <v>319</v>
      </c>
      <c r="K93" s="61">
        <f t="shared" si="24"/>
        <v>3</v>
      </c>
      <c r="L93" s="61">
        <f t="shared" si="25"/>
        <v>9</v>
      </c>
      <c r="M93" s="62" t="str">
        <f t="shared" si="26"/>
        <v>Alto</v>
      </c>
      <c r="N93" s="6"/>
      <c r="O93" s="92"/>
      <c r="P93" s="4"/>
      <c r="Q93" s="61">
        <f t="shared" si="17"/>
        <v>0</v>
      </c>
      <c r="R93" s="4"/>
      <c r="S93" s="72">
        <f t="shared" si="18"/>
        <v>0</v>
      </c>
      <c r="T93" s="4"/>
      <c r="U93" s="61">
        <f t="shared" si="19"/>
        <v>0</v>
      </c>
      <c r="V93" s="61" t="str">
        <f t="shared" si="22"/>
        <v/>
      </c>
      <c r="W93" s="61">
        <f t="shared" si="20"/>
        <v>0</v>
      </c>
      <c r="X93" s="62" t="str">
        <f t="shared" si="21"/>
        <v/>
      </c>
      <c r="Y93" s="63">
        <f t="shared" si="27"/>
        <v>0</v>
      </c>
    </row>
    <row r="94" spans="4:25" ht="24" customHeight="1" x14ac:dyDescent="0.2">
      <c r="D94" s="80" t="s">
        <v>320</v>
      </c>
      <c r="E94" s="85" t="s">
        <v>252</v>
      </c>
      <c r="F94" s="84" t="s">
        <v>85</v>
      </c>
      <c r="G94" s="81" t="s">
        <v>244</v>
      </c>
      <c r="H94" s="3" t="s">
        <v>363</v>
      </c>
      <c r="I94" s="61">
        <f t="shared" si="23"/>
        <v>4</v>
      </c>
      <c r="J94" s="3" t="s">
        <v>200</v>
      </c>
      <c r="K94" s="61">
        <f t="shared" si="24"/>
        <v>4</v>
      </c>
      <c r="L94" s="61">
        <f t="shared" si="25"/>
        <v>16</v>
      </c>
      <c r="M94" s="62" t="str">
        <f t="shared" si="26"/>
        <v>Extremo</v>
      </c>
      <c r="N94" s="6"/>
      <c r="O94" s="92"/>
      <c r="P94" s="4"/>
      <c r="Q94" s="61">
        <f t="shared" si="17"/>
        <v>0</v>
      </c>
      <c r="R94" s="4"/>
      <c r="S94" s="72">
        <f t="shared" si="18"/>
        <v>0</v>
      </c>
      <c r="T94" s="4"/>
      <c r="U94" s="61">
        <f t="shared" si="19"/>
        <v>0</v>
      </c>
      <c r="V94" s="61" t="str">
        <f t="shared" si="22"/>
        <v/>
      </c>
      <c r="W94" s="61">
        <f t="shared" si="20"/>
        <v>0</v>
      </c>
      <c r="X94" s="62" t="str">
        <f t="shared" si="21"/>
        <v/>
      </c>
      <c r="Y94" s="63">
        <f t="shared" si="27"/>
        <v>0</v>
      </c>
    </row>
    <row r="95" spans="4:25" ht="24" customHeight="1" x14ac:dyDescent="0.2">
      <c r="D95" s="80" t="s">
        <v>320</v>
      </c>
      <c r="E95" s="85" t="s">
        <v>258</v>
      </c>
      <c r="F95" s="84" t="s">
        <v>58</v>
      </c>
      <c r="G95" s="81" t="s">
        <v>243</v>
      </c>
      <c r="H95" s="3" t="s">
        <v>362</v>
      </c>
      <c r="I95" s="61">
        <f t="shared" si="23"/>
        <v>2</v>
      </c>
      <c r="J95" s="3" t="s">
        <v>319</v>
      </c>
      <c r="K95" s="61">
        <f t="shared" si="24"/>
        <v>3</v>
      </c>
      <c r="L95" s="61">
        <f t="shared" si="25"/>
        <v>6</v>
      </c>
      <c r="M95" s="62" t="str">
        <f t="shared" si="26"/>
        <v>Moderado</v>
      </c>
      <c r="N95" s="6"/>
      <c r="O95" s="92"/>
      <c r="P95" s="4"/>
      <c r="Q95" s="61">
        <f t="shared" si="17"/>
        <v>0</v>
      </c>
      <c r="R95" s="4"/>
      <c r="S95" s="72">
        <f t="shared" si="18"/>
        <v>0</v>
      </c>
      <c r="T95" s="4"/>
      <c r="U95" s="61">
        <f t="shared" si="19"/>
        <v>0</v>
      </c>
      <c r="V95" s="61" t="str">
        <f t="shared" si="22"/>
        <v/>
      </c>
      <c r="W95" s="61">
        <f t="shared" si="20"/>
        <v>0</v>
      </c>
      <c r="X95" s="62" t="str">
        <f t="shared" si="21"/>
        <v/>
      </c>
      <c r="Y95" s="63">
        <f t="shared" si="27"/>
        <v>0</v>
      </c>
    </row>
    <row r="96" spans="4:25" ht="24" customHeight="1" x14ac:dyDescent="0.2">
      <c r="D96" s="80" t="s">
        <v>327</v>
      </c>
      <c r="E96" s="85" t="s">
        <v>328</v>
      </c>
      <c r="F96" s="84" t="s">
        <v>86</v>
      </c>
      <c r="G96" s="81" t="s">
        <v>237</v>
      </c>
      <c r="H96" s="3" t="s">
        <v>7</v>
      </c>
      <c r="I96" s="61">
        <f t="shared" ref="I96:I105" si="28">IF(H96="Casi Certeza",5,IF(H96="Probable",4,IF(H96="Moderado",3,IF(H96="Poco Probable",2,IF(H96="Improbable",1,0)))))</f>
        <v>3</v>
      </c>
      <c r="J96" s="3" t="s">
        <v>200</v>
      </c>
      <c r="K96" s="61">
        <f t="shared" ref="K96:K105" si="29">IF(J96="Catastroficas",5,IF(J96="Mayores",4,IF(J96="Moderadas",3,IF(J96="Menores",2,IF(J96="Insignificante",1,0)))))</f>
        <v>4</v>
      </c>
      <c r="L96" s="61">
        <f t="shared" ref="L96:L105" si="30">+I96*K96</f>
        <v>12</v>
      </c>
      <c r="M96" s="62" t="str">
        <f t="shared" ref="M96:M105" si="31">IF(L96&gt;=13,"Extremo",IF(L96&gt;=9,"Alto",IF(L96&gt;=5,"Moderado",IF(L96&gt;=1,"Bajo",0))))</f>
        <v>Alto</v>
      </c>
      <c r="N96" s="6"/>
      <c r="O96" s="92"/>
      <c r="P96" s="4"/>
      <c r="Q96" s="61">
        <f t="shared" si="17"/>
        <v>0</v>
      </c>
      <c r="R96" s="4"/>
      <c r="S96" s="72">
        <f t="shared" si="18"/>
        <v>0</v>
      </c>
      <c r="T96" s="4"/>
      <c r="U96" s="61">
        <f t="shared" si="19"/>
        <v>0</v>
      </c>
      <c r="V96" s="61" t="str">
        <f t="shared" si="22"/>
        <v/>
      </c>
      <c r="W96" s="61">
        <f t="shared" si="20"/>
        <v>0</v>
      </c>
      <c r="X96" s="62" t="str">
        <f t="shared" si="21"/>
        <v/>
      </c>
      <c r="Y96" s="63">
        <f t="shared" ref="Y96:Y105" si="32">IF(W96=0,0,L96/W96)</f>
        <v>0</v>
      </c>
    </row>
    <row r="97" spans="4:25" ht="24" customHeight="1" x14ac:dyDescent="0.2">
      <c r="D97" s="80" t="s">
        <v>327</v>
      </c>
      <c r="E97" s="85" t="s">
        <v>132</v>
      </c>
      <c r="F97" s="84" t="s">
        <v>87</v>
      </c>
      <c r="G97" s="81" t="s">
        <v>240</v>
      </c>
      <c r="H97" s="3" t="s">
        <v>362</v>
      </c>
      <c r="I97" s="61">
        <f t="shared" si="28"/>
        <v>2</v>
      </c>
      <c r="J97" s="3" t="s">
        <v>319</v>
      </c>
      <c r="K97" s="61">
        <f t="shared" si="29"/>
        <v>3</v>
      </c>
      <c r="L97" s="61">
        <f t="shared" si="30"/>
        <v>6</v>
      </c>
      <c r="M97" s="62" t="str">
        <f t="shared" si="31"/>
        <v>Moderado</v>
      </c>
      <c r="N97" s="6"/>
      <c r="O97" s="92"/>
      <c r="P97" s="4"/>
      <c r="Q97" s="61">
        <f t="shared" si="17"/>
        <v>0</v>
      </c>
      <c r="R97" s="4"/>
      <c r="S97" s="72">
        <f t="shared" si="18"/>
        <v>0</v>
      </c>
      <c r="T97" s="4"/>
      <c r="U97" s="61">
        <f t="shared" si="19"/>
        <v>0</v>
      </c>
      <c r="V97" s="61" t="str">
        <f t="shared" si="22"/>
        <v/>
      </c>
      <c r="W97" s="61">
        <f t="shared" si="20"/>
        <v>0</v>
      </c>
      <c r="X97" s="62" t="str">
        <f t="shared" si="21"/>
        <v/>
      </c>
      <c r="Y97" s="63">
        <f t="shared" si="32"/>
        <v>0</v>
      </c>
    </row>
    <row r="98" spans="4:25" ht="24" customHeight="1" x14ac:dyDescent="0.2">
      <c r="D98" s="80" t="s">
        <v>327</v>
      </c>
      <c r="E98" s="85" t="s">
        <v>330</v>
      </c>
      <c r="F98" s="84" t="s">
        <v>88</v>
      </c>
      <c r="G98" s="81" t="s">
        <v>239</v>
      </c>
      <c r="H98" s="3" t="s">
        <v>363</v>
      </c>
      <c r="I98" s="61">
        <f t="shared" si="28"/>
        <v>4</v>
      </c>
      <c r="J98" s="3" t="s">
        <v>319</v>
      </c>
      <c r="K98" s="61">
        <f t="shared" si="29"/>
        <v>3</v>
      </c>
      <c r="L98" s="61">
        <f t="shared" si="30"/>
        <v>12</v>
      </c>
      <c r="M98" s="62" t="str">
        <f t="shared" si="31"/>
        <v>Alto</v>
      </c>
      <c r="N98" s="6"/>
      <c r="O98" s="92"/>
      <c r="P98" s="4"/>
      <c r="Q98" s="61">
        <f t="shared" si="17"/>
        <v>0</v>
      </c>
      <c r="R98" s="4"/>
      <c r="S98" s="72">
        <f t="shared" si="18"/>
        <v>0</v>
      </c>
      <c r="T98" s="4"/>
      <c r="U98" s="61">
        <f t="shared" si="19"/>
        <v>0</v>
      </c>
      <c r="V98" s="61" t="str">
        <f t="shared" si="22"/>
        <v/>
      </c>
      <c r="W98" s="61">
        <f t="shared" si="20"/>
        <v>0</v>
      </c>
      <c r="X98" s="62" t="str">
        <f t="shared" si="21"/>
        <v/>
      </c>
      <c r="Y98" s="63">
        <f t="shared" si="32"/>
        <v>0</v>
      </c>
    </row>
    <row r="99" spans="4:25" ht="24" customHeight="1" x14ac:dyDescent="0.2">
      <c r="D99" s="80" t="s">
        <v>327</v>
      </c>
      <c r="E99" s="85" t="s">
        <v>329</v>
      </c>
      <c r="F99" s="84" t="s">
        <v>59</v>
      </c>
      <c r="G99" s="81" t="s">
        <v>238</v>
      </c>
      <c r="H99" s="3" t="s">
        <v>7</v>
      </c>
      <c r="I99" s="61">
        <f t="shared" si="28"/>
        <v>3</v>
      </c>
      <c r="J99" s="3" t="s">
        <v>340</v>
      </c>
      <c r="K99" s="61">
        <f t="shared" si="29"/>
        <v>5</v>
      </c>
      <c r="L99" s="61">
        <f t="shared" si="30"/>
        <v>15</v>
      </c>
      <c r="M99" s="62" t="str">
        <f t="shared" si="31"/>
        <v>Extremo</v>
      </c>
      <c r="N99" s="6"/>
      <c r="O99" s="92"/>
      <c r="P99" s="4"/>
      <c r="Q99" s="61">
        <f t="shared" si="17"/>
        <v>0</v>
      </c>
      <c r="R99" s="4"/>
      <c r="S99" s="72">
        <f t="shared" si="18"/>
        <v>0</v>
      </c>
      <c r="T99" s="4"/>
      <c r="U99" s="61">
        <f t="shared" si="19"/>
        <v>0</v>
      </c>
      <c r="V99" s="61" t="str">
        <f t="shared" si="22"/>
        <v/>
      </c>
      <c r="W99" s="61">
        <f t="shared" si="20"/>
        <v>0</v>
      </c>
      <c r="X99" s="62" t="str">
        <f t="shared" si="21"/>
        <v/>
      </c>
      <c r="Y99" s="63">
        <f t="shared" si="32"/>
        <v>0</v>
      </c>
    </row>
    <row r="100" spans="4:25" ht="24" customHeight="1" x14ac:dyDescent="0.2">
      <c r="D100" s="80" t="s">
        <v>327</v>
      </c>
      <c r="E100" s="85" t="s">
        <v>210</v>
      </c>
      <c r="F100" s="84" t="s">
        <v>89</v>
      </c>
      <c r="G100" s="81" t="s">
        <v>248</v>
      </c>
      <c r="H100" s="3" t="s">
        <v>7</v>
      </c>
      <c r="I100" s="61">
        <f t="shared" si="28"/>
        <v>3</v>
      </c>
      <c r="J100" s="3" t="s">
        <v>319</v>
      </c>
      <c r="K100" s="61">
        <f t="shared" si="29"/>
        <v>3</v>
      </c>
      <c r="L100" s="61">
        <f t="shared" si="30"/>
        <v>9</v>
      </c>
      <c r="M100" s="62" t="str">
        <f t="shared" si="31"/>
        <v>Alto</v>
      </c>
      <c r="N100" s="6"/>
      <c r="O100" s="92"/>
      <c r="P100" s="4"/>
      <c r="Q100" s="61">
        <f t="shared" si="17"/>
        <v>0</v>
      </c>
      <c r="R100" s="4"/>
      <c r="S100" s="72">
        <f t="shared" si="18"/>
        <v>0</v>
      </c>
      <c r="T100" s="4"/>
      <c r="U100" s="61">
        <f t="shared" si="19"/>
        <v>0</v>
      </c>
      <c r="V100" s="61" t="str">
        <f t="shared" si="22"/>
        <v/>
      </c>
      <c r="W100" s="61">
        <f t="shared" si="20"/>
        <v>0</v>
      </c>
      <c r="X100" s="62" t="str">
        <f t="shared" si="21"/>
        <v/>
      </c>
      <c r="Y100" s="63">
        <f t="shared" si="32"/>
        <v>0</v>
      </c>
    </row>
    <row r="101" spans="4:25" ht="24" customHeight="1" x14ac:dyDescent="0.2">
      <c r="D101" s="69"/>
      <c r="E101" s="70"/>
      <c r="F101" s="84" t="s">
        <v>290</v>
      </c>
      <c r="G101" s="71"/>
      <c r="H101" s="4"/>
      <c r="I101" s="61">
        <f t="shared" si="28"/>
        <v>0</v>
      </c>
      <c r="J101" s="4"/>
      <c r="K101" s="61">
        <f t="shared" si="29"/>
        <v>0</v>
      </c>
      <c r="L101" s="61">
        <f t="shared" si="30"/>
        <v>0</v>
      </c>
      <c r="M101" s="62">
        <f t="shared" si="31"/>
        <v>0</v>
      </c>
      <c r="N101" s="6"/>
      <c r="O101" s="92"/>
      <c r="P101" s="4"/>
      <c r="Q101" s="61">
        <f t="shared" si="17"/>
        <v>0</v>
      </c>
      <c r="R101" s="4"/>
      <c r="S101" s="72">
        <f t="shared" si="18"/>
        <v>0</v>
      </c>
      <c r="T101" s="4"/>
      <c r="U101" s="61">
        <f t="shared" si="19"/>
        <v>0</v>
      </c>
      <c r="V101" s="61" t="str">
        <f t="shared" si="22"/>
        <v/>
      </c>
      <c r="W101" s="61">
        <f t="shared" si="20"/>
        <v>0</v>
      </c>
      <c r="X101" s="62" t="str">
        <f t="shared" si="21"/>
        <v/>
      </c>
      <c r="Y101" s="63">
        <f t="shared" si="32"/>
        <v>0</v>
      </c>
    </row>
    <row r="102" spans="4:25" ht="24" customHeight="1" x14ac:dyDescent="0.2">
      <c r="D102" s="69"/>
      <c r="E102" s="70"/>
      <c r="F102" s="84" t="s">
        <v>291</v>
      </c>
      <c r="G102" s="71"/>
      <c r="H102" s="4"/>
      <c r="I102" s="61">
        <f t="shared" si="28"/>
        <v>0</v>
      </c>
      <c r="J102" s="4"/>
      <c r="K102" s="61">
        <f t="shared" si="29"/>
        <v>0</v>
      </c>
      <c r="L102" s="61">
        <f t="shared" si="30"/>
        <v>0</v>
      </c>
      <c r="M102" s="62">
        <f t="shared" si="31"/>
        <v>0</v>
      </c>
      <c r="N102" s="6"/>
      <c r="O102" s="92"/>
      <c r="P102" s="4"/>
      <c r="Q102" s="61">
        <f t="shared" si="17"/>
        <v>0</v>
      </c>
      <c r="R102" s="4"/>
      <c r="S102" s="72">
        <f t="shared" si="18"/>
        <v>0</v>
      </c>
      <c r="T102" s="4"/>
      <c r="U102" s="61">
        <f t="shared" si="19"/>
        <v>0</v>
      </c>
      <c r="V102" s="61" t="str">
        <f t="shared" si="22"/>
        <v/>
      </c>
      <c r="W102" s="61">
        <f t="shared" si="20"/>
        <v>0</v>
      </c>
      <c r="X102" s="62" t="str">
        <f t="shared" si="21"/>
        <v/>
      </c>
      <c r="Y102" s="63">
        <f t="shared" si="32"/>
        <v>0</v>
      </c>
    </row>
    <row r="103" spans="4:25" ht="24" customHeight="1" x14ac:dyDescent="0.2">
      <c r="D103" s="69"/>
      <c r="E103" s="70"/>
      <c r="F103" s="84" t="s">
        <v>292</v>
      </c>
      <c r="G103" s="71"/>
      <c r="H103" s="4"/>
      <c r="I103" s="61">
        <f t="shared" si="28"/>
        <v>0</v>
      </c>
      <c r="J103" s="4"/>
      <c r="K103" s="61">
        <f t="shared" si="29"/>
        <v>0</v>
      </c>
      <c r="L103" s="61">
        <f t="shared" si="30"/>
        <v>0</v>
      </c>
      <c r="M103" s="62">
        <f t="shared" si="31"/>
        <v>0</v>
      </c>
      <c r="N103" s="6"/>
      <c r="O103" s="92"/>
      <c r="P103" s="4"/>
      <c r="Q103" s="61">
        <f t="shared" si="17"/>
        <v>0</v>
      </c>
      <c r="R103" s="4"/>
      <c r="S103" s="72">
        <f t="shared" si="18"/>
        <v>0</v>
      </c>
      <c r="T103" s="4"/>
      <c r="U103" s="61">
        <f t="shared" si="19"/>
        <v>0</v>
      </c>
      <c r="V103" s="61" t="str">
        <f t="shared" si="22"/>
        <v/>
      </c>
      <c r="W103" s="61">
        <f t="shared" si="20"/>
        <v>0</v>
      </c>
      <c r="X103" s="62" t="str">
        <f t="shared" si="21"/>
        <v/>
      </c>
      <c r="Y103" s="63">
        <f t="shared" si="32"/>
        <v>0</v>
      </c>
    </row>
    <row r="104" spans="4:25" ht="24" customHeight="1" x14ac:dyDescent="0.2">
      <c r="D104" s="69"/>
      <c r="E104" s="70"/>
      <c r="F104" s="84" t="s">
        <v>293</v>
      </c>
      <c r="G104" s="71"/>
      <c r="H104" s="4"/>
      <c r="I104" s="61">
        <f t="shared" si="28"/>
        <v>0</v>
      </c>
      <c r="J104" s="4"/>
      <c r="K104" s="61">
        <f t="shared" si="29"/>
        <v>0</v>
      </c>
      <c r="L104" s="61">
        <f t="shared" si="30"/>
        <v>0</v>
      </c>
      <c r="M104" s="62">
        <f t="shared" si="31"/>
        <v>0</v>
      </c>
      <c r="N104" s="6"/>
      <c r="O104" s="92"/>
      <c r="P104" s="4"/>
      <c r="Q104" s="61">
        <f t="shared" si="17"/>
        <v>0</v>
      </c>
      <c r="R104" s="4"/>
      <c r="S104" s="72">
        <f t="shared" si="18"/>
        <v>0</v>
      </c>
      <c r="T104" s="4"/>
      <c r="U104" s="61">
        <f t="shared" si="19"/>
        <v>0</v>
      </c>
      <c r="V104" s="61" t="str">
        <f t="shared" si="22"/>
        <v/>
      </c>
      <c r="W104" s="61">
        <f t="shared" si="20"/>
        <v>0</v>
      </c>
      <c r="X104" s="62" t="str">
        <f t="shared" si="21"/>
        <v/>
      </c>
      <c r="Y104" s="63">
        <f t="shared" si="32"/>
        <v>0</v>
      </c>
    </row>
    <row r="105" spans="4:25" ht="24" customHeight="1" x14ac:dyDescent="0.2">
      <c r="D105" s="69"/>
      <c r="E105" s="70"/>
      <c r="F105" s="84" t="s">
        <v>294</v>
      </c>
      <c r="G105" s="71"/>
      <c r="H105" s="4"/>
      <c r="I105" s="61">
        <f t="shared" si="28"/>
        <v>0</v>
      </c>
      <c r="J105" s="4"/>
      <c r="K105" s="61">
        <f t="shared" si="29"/>
        <v>0</v>
      </c>
      <c r="L105" s="61">
        <f t="shared" si="30"/>
        <v>0</v>
      </c>
      <c r="M105" s="62">
        <f t="shared" si="31"/>
        <v>0</v>
      </c>
      <c r="N105" s="6"/>
      <c r="O105" s="92"/>
      <c r="P105" s="4"/>
      <c r="Q105" s="61">
        <f t="shared" si="17"/>
        <v>0</v>
      </c>
      <c r="R105" s="4"/>
      <c r="S105" s="72">
        <f t="shared" si="18"/>
        <v>0</v>
      </c>
      <c r="T105" s="4"/>
      <c r="U105" s="61">
        <f t="shared" si="19"/>
        <v>0</v>
      </c>
      <c r="V105" s="61" t="str">
        <f t="shared" si="22"/>
        <v/>
      </c>
      <c r="W105" s="61">
        <f t="shared" si="20"/>
        <v>0</v>
      </c>
      <c r="X105" s="62" t="str">
        <f t="shared" si="21"/>
        <v/>
      </c>
      <c r="Y105" s="63">
        <f t="shared" si="32"/>
        <v>0</v>
      </c>
    </row>
    <row r="106" spans="4:25" ht="24" customHeight="1" x14ac:dyDescent="0.2">
      <c r="D106" s="69"/>
      <c r="E106" s="70"/>
      <c r="F106" s="84" t="s">
        <v>295</v>
      </c>
      <c r="G106" s="71"/>
      <c r="H106" s="4"/>
      <c r="I106" s="61">
        <f t="shared" si="23"/>
        <v>0</v>
      </c>
      <c r="J106" s="4"/>
      <c r="K106" s="61">
        <f t="shared" si="24"/>
        <v>0</v>
      </c>
      <c r="L106" s="61">
        <f t="shared" si="25"/>
        <v>0</v>
      </c>
      <c r="M106" s="62">
        <f t="shared" si="26"/>
        <v>0</v>
      </c>
      <c r="N106" s="6"/>
      <c r="O106" s="92"/>
      <c r="P106" s="4"/>
      <c r="Q106" s="61">
        <f t="shared" si="17"/>
        <v>0</v>
      </c>
      <c r="R106" s="4"/>
      <c r="S106" s="72">
        <f t="shared" si="18"/>
        <v>0</v>
      </c>
      <c r="T106" s="4"/>
      <c r="U106" s="61">
        <f t="shared" si="19"/>
        <v>0</v>
      </c>
      <c r="V106" s="61" t="str">
        <f t="shared" si="22"/>
        <v/>
      </c>
      <c r="W106" s="61">
        <f t="shared" si="20"/>
        <v>0</v>
      </c>
      <c r="X106" s="62" t="str">
        <f t="shared" si="21"/>
        <v/>
      </c>
      <c r="Y106" s="63">
        <f t="shared" si="27"/>
        <v>0</v>
      </c>
    </row>
    <row r="107" spans="4:25" ht="24" customHeight="1" x14ac:dyDescent="0.2">
      <c r="D107" s="69"/>
      <c r="E107" s="70"/>
      <c r="F107" s="84" t="s">
        <v>296</v>
      </c>
      <c r="G107" s="71"/>
      <c r="H107" s="4"/>
      <c r="I107" s="61">
        <f t="shared" si="23"/>
        <v>0</v>
      </c>
      <c r="J107" s="4"/>
      <c r="K107" s="61">
        <f t="shared" si="24"/>
        <v>0</v>
      </c>
      <c r="L107" s="61">
        <f t="shared" si="25"/>
        <v>0</v>
      </c>
      <c r="M107" s="62">
        <f t="shared" si="26"/>
        <v>0</v>
      </c>
      <c r="N107" s="6"/>
      <c r="O107" s="92"/>
      <c r="P107" s="4"/>
      <c r="Q107" s="61">
        <f t="shared" si="17"/>
        <v>0</v>
      </c>
      <c r="R107" s="4"/>
      <c r="S107" s="72">
        <f t="shared" si="18"/>
        <v>0</v>
      </c>
      <c r="T107" s="4"/>
      <c r="U107" s="61">
        <f t="shared" si="19"/>
        <v>0</v>
      </c>
      <c r="V107" s="61" t="str">
        <f t="shared" si="22"/>
        <v/>
      </c>
      <c r="W107" s="61">
        <f t="shared" si="20"/>
        <v>0</v>
      </c>
      <c r="X107" s="62" t="str">
        <f t="shared" si="21"/>
        <v/>
      </c>
      <c r="Y107" s="63">
        <f t="shared" si="27"/>
        <v>0</v>
      </c>
    </row>
    <row r="108" spans="4:25" ht="24" customHeight="1" x14ac:dyDescent="0.2">
      <c r="D108" s="69"/>
      <c r="E108" s="70"/>
      <c r="F108" s="84" t="s">
        <v>297</v>
      </c>
      <c r="G108" s="71"/>
      <c r="H108" s="4"/>
      <c r="I108" s="61">
        <f t="shared" si="23"/>
        <v>0</v>
      </c>
      <c r="J108" s="4"/>
      <c r="K108" s="61">
        <f t="shared" si="24"/>
        <v>0</v>
      </c>
      <c r="L108" s="61">
        <f t="shared" si="25"/>
        <v>0</v>
      </c>
      <c r="M108" s="62">
        <f t="shared" si="26"/>
        <v>0</v>
      </c>
      <c r="N108" s="6"/>
      <c r="O108" s="92"/>
      <c r="P108" s="4"/>
      <c r="Q108" s="61">
        <f t="shared" si="17"/>
        <v>0</v>
      </c>
      <c r="R108" s="4"/>
      <c r="S108" s="72">
        <f t="shared" si="18"/>
        <v>0</v>
      </c>
      <c r="T108" s="4"/>
      <c r="U108" s="61">
        <f t="shared" si="19"/>
        <v>0</v>
      </c>
      <c r="V108" s="61" t="str">
        <f t="shared" si="22"/>
        <v/>
      </c>
      <c r="W108" s="61">
        <f t="shared" si="20"/>
        <v>0</v>
      </c>
      <c r="X108" s="62" t="str">
        <f t="shared" si="21"/>
        <v/>
      </c>
      <c r="Y108" s="63">
        <f t="shared" si="27"/>
        <v>0</v>
      </c>
    </row>
    <row r="109" spans="4:25" ht="24" customHeight="1" x14ac:dyDescent="0.2">
      <c r="D109" s="69"/>
      <c r="E109" s="70"/>
      <c r="F109" s="84" t="s">
        <v>298</v>
      </c>
      <c r="G109" s="71"/>
      <c r="H109" s="4"/>
      <c r="I109" s="61">
        <f t="shared" si="23"/>
        <v>0</v>
      </c>
      <c r="J109" s="4"/>
      <c r="K109" s="61">
        <f t="shared" si="24"/>
        <v>0</v>
      </c>
      <c r="L109" s="61">
        <f t="shared" si="25"/>
        <v>0</v>
      </c>
      <c r="M109" s="62">
        <f t="shared" si="26"/>
        <v>0</v>
      </c>
      <c r="N109" s="6"/>
      <c r="O109" s="92"/>
      <c r="P109" s="4"/>
      <c r="Q109" s="61">
        <f t="shared" si="17"/>
        <v>0</v>
      </c>
      <c r="R109" s="4"/>
      <c r="S109" s="72">
        <f t="shared" si="18"/>
        <v>0</v>
      </c>
      <c r="T109" s="4"/>
      <c r="U109" s="61">
        <f t="shared" si="19"/>
        <v>0</v>
      </c>
      <c r="V109" s="61" t="str">
        <f t="shared" si="22"/>
        <v/>
      </c>
      <c r="W109" s="61">
        <f t="shared" si="20"/>
        <v>0</v>
      </c>
      <c r="X109" s="62" t="str">
        <f t="shared" si="21"/>
        <v/>
      </c>
      <c r="Y109" s="63">
        <f t="shared" si="27"/>
        <v>0</v>
      </c>
    </row>
    <row r="110" spans="4:25" ht="24" customHeight="1" x14ac:dyDescent="0.2">
      <c r="D110" s="69"/>
      <c r="E110" s="70"/>
      <c r="F110" s="84" t="s">
        <v>299</v>
      </c>
      <c r="G110" s="71"/>
      <c r="H110" s="4"/>
      <c r="I110" s="61">
        <f t="shared" si="23"/>
        <v>0</v>
      </c>
      <c r="J110" s="4"/>
      <c r="K110" s="61">
        <f t="shared" si="24"/>
        <v>0</v>
      </c>
      <c r="L110" s="61">
        <f t="shared" si="25"/>
        <v>0</v>
      </c>
      <c r="M110" s="62">
        <f t="shared" si="26"/>
        <v>0</v>
      </c>
      <c r="N110" s="6"/>
      <c r="O110" s="92"/>
      <c r="P110" s="4"/>
      <c r="Q110" s="61">
        <f t="shared" si="17"/>
        <v>0</v>
      </c>
      <c r="R110" s="4"/>
      <c r="S110" s="72">
        <f t="shared" si="18"/>
        <v>0</v>
      </c>
      <c r="T110" s="4"/>
      <c r="U110" s="61">
        <f t="shared" si="19"/>
        <v>0</v>
      </c>
      <c r="V110" s="61" t="str">
        <f t="shared" si="22"/>
        <v/>
      </c>
      <c r="W110" s="61">
        <f t="shared" si="20"/>
        <v>0</v>
      </c>
      <c r="X110" s="62" t="str">
        <f t="shared" si="21"/>
        <v/>
      </c>
      <c r="Y110" s="63">
        <f t="shared" si="27"/>
        <v>0</v>
      </c>
    </row>
    <row r="111" spans="4:25" ht="24" customHeight="1" x14ac:dyDescent="0.2">
      <c r="D111" s="69"/>
      <c r="E111" s="70"/>
      <c r="F111" s="84" t="s">
        <v>300</v>
      </c>
      <c r="G111" s="71"/>
      <c r="H111" s="4"/>
      <c r="I111" s="61">
        <f t="shared" si="23"/>
        <v>0</v>
      </c>
      <c r="J111" s="4"/>
      <c r="K111" s="61">
        <f t="shared" si="24"/>
        <v>0</v>
      </c>
      <c r="L111" s="61">
        <f t="shared" si="25"/>
        <v>0</v>
      </c>
      <c r="M111" s="62">
        <f t="shared" si="26"/>
        <v>0</v>
      </c>
      <c r="N111" s="6"/>
      <c r="O111" s="92"/>
      <c r="P111" s="4"/>
      <c r="Q111" s="61">
        <f t="shared" si="17"/>
        <v>0</v>
      </c>
      <c r="R111" s="4"/>
      <c r="S111" s="72">
        <f t="shared" si="18"/>
        <v>0</v>
      </c>
      <c r="T111" s="4"/>
      <c r="U111" s="61">
        <f t="shared" si="19"/>
        <v>0</v>
      </c>
      <c r="V111" s="61" t="str">
        <f t="shared" si="22"/>
        <v/>
      </c>
      <c r="W111" s="61">
        <f t="shared" si="20"/>
        <v>0</v>
      </c>
      <c r="X111" s="62" t="str">
        <f t="shared" si="21"/>
        <v/>
      </c>
      <c r="Y111" s="63">
        <f t="shared" si="27"/>
        <v>0</v>
      </c>
    </row>
    <row r="112" spans="4:25" ht="24" customHeight="1" x14ac:dyDescent="0.2">
      <c r="D112" s="69"/>
      <c r="E112" s="70"/>
      <c r="F112" s="84" t="s">
        <v>182</v>
      </c>
      <c r="G112" s="71"/>
      <c r="H112" s="4"/>
      <c r="I112" s="61">
        <f t="shared" si="23"/>
        <v>0</v>
      </c>
      <c r="J112" s="4"/>
      <c r="K112" s="61">
        <f t="shared" si="24"/>
        <v>0</v>
      </c>
      <c r="L112" s="61">
        <f t="shared" si="25"/>
        <v>0</v>
      </c>
      <c r="M112" s="62">
        <f t="shared" si="26"/>
        <v>0</v>
      </c>
      <c r="N112" s="6"/>
      <c r="O112" s="92"/>
      <c r="P112" s="4"/>
      <c r="Q112" s="61">
        <f t="shared" si="17"/>
        <v>0</v>
      </c>
      <c r="R112" s="4"/>
      <c r="S112" s="72">
        <f t="shared" si="18"/>
        <v>0</v>
      </c>
      <c r="T112" s="4"/>
      <c r="U112" s="61">
        <f t="shared" si="19"/>
        <v>0</v>
      </c>
      <c r="V112" s="61" t="str">
        <f t="shared" si="22"/>
        <v/>
      </c>
      <c r="W112" s="61">
        <f t="shared" si="20"/>
        <v>0</v>
      </c>
      <c r="X112" s="62" t="str">
        <f t="shared" si="21"/>
        <v/>
      </c>
      <c r="Y112" s="63">
        <f t="shared" si="27"/>
        <v>0</v>
      </c>
    </row>
    <row r="113" spans="4:25" ht="24" customHeight="1" x14ac:dyDescent="0.2">
      <c r="D113" s="69"/>
      <c r="E113" s="70"/>
      <c r="F113" s="84" t="s">
        <v>183</v>
      </c>
      <c r="G113" s="71"/>
      <c r="H113" s="4"/>
      <c r="I113" s="61">
        <f t="shared" ref="I113:I139" si="33">IF(H113="Casi Certeza",5,IF(H113="Probable",4,IF(H113="Moderado",3,IF(H113="Poco Probable",2,IF(H113="Improbable",1,0)))))</f>
        <v>0</v>
      </c>
      <c r="J113" s="4"/>
      <c r="K113" s="61">
        <f t="shared" ref="K113:K139" si="34">IF(J113="Catastroficas",5,IF(J113="Mayores",4,IF(J113="Moderadas",3,IF(J113="Menores",2,IF(J113="Insignificante",1,0)))))</f>
        <v>0</v>
      </c>
      <c r="L113" s="61">
        <f t="shared" ref="L113:L139" si="35">+I113*K113</f>
        <v>0</v>
      </c>
      <c r="M113" s="62">
        <f t="shared" ref="M113:M139" si="36">IF(L113&gt;=13,"Extremo",IF(L113&gt;=9,"Alto",IF(L113&gt;=5,"Moderado",IF(L113&gt;=1,"Bajo",0))))</f>
        <v>0</v>
      </c>
      <c r="N113" s="6"/>
      <c r="O113" s="92"/>
      <c r="P113" s="4"/>
      <c r="Q113" s="61">
        <f t="shared" si="17"/>
        <v>0</v>
      </c>
      <c r="R113" s="4"/>
      <c r="S113" s="72">
        <f t="shared" si="18"/>
        <v>0</v>
      </c>
      <c r="T113" s="4"/>
      <c r="U113" s="61">
        <f t="shared" si="19"/>
        <v>0</v>
      </c>
      <c r="V113" s="61" t="str">
        <f t="shared" si="22"/>
        <v/>
      </c>
      <c r="W113" s="61">
        <f t="shared" si="20"/>
        <v>0</v>
      </c>
      <c r="X113" s="62" t="str">
        <f t="shared" si="21"/>
        <v/>
      </c>
      <c r="Y113" s="63">
        <f t="shared" ref="Y113:Y139" si="37">IF(W113=0,0,L113/W113)</f>
        <v>0</v>
      </c>
    </row>
    <row r="114" spans="4:25" ht="24" customHeight="1" x14ac:dyDescent="0.2">
      <c r="D114" s="69"/>
      <c r="E114" s="74"/>
      <c r="F114" s="84" t="s">
        <v>184</v>
      </c>
      <c r="G114" s="71"/>
      <c r="H114" s="4"/>
      <c r="I114" s="61">
        <f t="shared" si="33"/>
        <v>0</v>
      </c>
      <c r="J114" s="4"/>
      <c r="K114" s="61">
        <f t="shared" si="34"/>
        <v>0</v>
      </c>
      <c r="L114" s="61">
        <f t="shared" si="35"/>
        <v>0</v>
      </c>
      <c r="M114" s="62">
        <f t="shared" si="36"/>
        <v>0</v>
      </c>
      <c r="N114" s="6"/>
      <c r="O114" s="92"/>
      <c r="P114" s="4"/>
      <c r="Q114" s="61">
        <f t="shared" si="17"/>
        <v>0</v>
      </c>
      <c r="R114" s="4"/>
      <c r="S114" s="72">
        <f t="shared" si="18"/>
        <v>0</v>
      </c>
      <c r="T114" s="4"/>
      <c r="U114" s="61">
        <f t="shared" si="19"/>
        <v>0</v>
      </c>
      <c r="V114" s="61" t="str">
        <f t="shared" si="22"/>
        <v/>
      </c>
      <c r="W114" s="61">
        <f t="shared" si="20"/>
        <v>0</v>
      </c>
      <c r="X114" s="62" t="str">
        <f t="shared" si="21"/>
        <v/>
      </c>
      <c r="Y114" s="63">
        <f t="shared" si="37"/>
        <v>0</v>
      </c>
    </row>
    <row r="115" spans="4:25" ht="24" customHeight="1" x14ac:dyDescent="0.2">
      <c r="D115" s="69"/>
      <c r="E115" s="70"/>
      <c r="F115" s="84" t="s">
        <v>185</v>
      </c>
      <c r="G115" s="73"/>
      <c r="H115" s="4"/>
      <c r="I115" s="61">
        <f t="shared" si="33"/>
        <v>0</v>
      </c>
      <c r="J115" s="4"/>
      <c r="K115" s="61">
        <f t="shared" si="34"/>
        <v>0</v>
      </c>
      <c r="L115" s="61">
        <f t="shared" si="35"/>
        <v>0</v>
      </c>
      <c r="M115" s="62">
        <f t="shared" si="36"/>
        <v>0</v>
      </c>
      <c r="N115" s="6"/>
      <c r="O115" s="92"/>
      <c r="P115" s="4"/>
      <c r="Q115" s="61">
        <f t="shared" si="17"/>
        <v>0</v>
      </c>
      <c r="R115" s="4"/>
      <c r="S115" s="72">
        <f t="shared" si="18"/>
        <v>0</v>
      </c>
      <c r="T115" s="4"/>
      <c r="U115" s="61">
        <f t="shared" si="19"/>
        <v>0</v>
      </c>
      <c r="V115" s="61" t="str">
        <f t="shared" si="22"/>
        <v/>
      </c>
      <c r="W115" s="61">
        <f t="shared" si="20"/>
        <v>0</v>
      </c>
      <c r="X115" s="62" t="str">
        <f t="shared" si="21"/>
        <v/>
      </c>
      <c r="Y115" s="63">
        <f t="shared" si="37"/>
        <v>0</v>
      </c>
    </row>
    <row r="116" spans="4:25" ht="24" customHeight="1" x14ac:dyDescent="0.2">
      <c r="D116" s="69"/>
      <c r="E116" s="70"/>
      <c r="F116" s="84" t="s">
        <v>188</v>
      </c>
      <c r="G116" s="73"/>
      <c r="H116" s="4"/>
      <c r="I116" s="61">
        <f t="shared" si="33"/>
        <v>0</v>
      </c>
      <c r="J116" s="4"/>
      <c r="K116" s="61">
        <f t="shared" si="34"/>
        <v>0</v>
      </c>
      <c r="L116" s="61">
        <f t="shared" si="35"/>
        <v>0</v>
      </c>
      <c r="M116" s="62">
        <f t="shared" si="36"/>
        <v>0</v>
      </c>
      <c r="N116" s="6"/>
      <c r="O116" s="92"/>
      <c r="P116" s="4"/>
      <c r="Q116" s="61">
        <f t="shared" si="17"/>
        <v>0</v>
      </c>
      <c r="R116" s="4"/>
      <c r="S116" s="72">
        <f t="shared" si="18"/>
        <v>0</v>
      </c>
      <c r="T116" s="4"/>
      <c r="U116" s="61">
        <f t="shared" si="19"/>
        <v>0</v>
      </c>
      <c r="V116" s="61" t="str">
        <f t="shared" si="22"/>
        <v/>
      </c>
      <c r="W116" s="61">
        <f t="shared" si="20"/>
        <v>0</v>
      </c>
      <c r="X116" s="62" t="str">
        <f t="shared" si="21"/>
        <v/>
      </c>
      <c r="Y116" s="63">
        <f t="shared" si="37"/>
        <v>0</v>
      </c>
    </row>
    <row r="117" spans="4:25" ht="24" customHeight="1" x14ac:dyDescent="0.2">
      <c r="D117" s="69"/>
      <c r="E117" s="70"/>
      <c r="F117" s="84" t="s">
        <v>191</v>
      </c>
      <c r="G117" s="73"/>
      <c r="H117" s="4"/>
      <c r="I117" s="61">
        <f t="shared" si="33"/>
        <v>0</v>
      </c>
      <c r="J117" s="4"/>
      <c r="K117" s="61">
        <f t="shared" si="34"/>
        <v>0</v>
      </c>
      <c r="L117" s="61">
        <f t="shared" si="35"/>
        <v>0</v>
      </c>
      <c r="M117" s="62">
        <f t="shared" si="36"/>
        <v>0</v>
      </c>
      <c r="N117" s="6"/>
      <c r="O117" s="92"/>
      <c r="P117" s="4"/>
      <c r="Q117" s="61">
        <f t="shared" si="17"/>
        <v>0</v>
      </c>
      <c r="R117" s="4"/>
      <c r="S117" s="72">
        <f t="shared" si="18"/>
        <v>0</v>
      </c>
      <c r="T117" s="4"/>
      <c r="U117" s="61">
        <f t="shared" si="19"/>
        <v>0</v>
      </c>
      <c r="V117" s="61" t="str">
        <f t="shared" si="22"/>
        <v/>
      </c>
      <c r="W117" s="61">
        <f t="shared" si="20"/>
        <v>0</v>
      </c>
      <c r="X117" s="62" t="str">
        <f t="shared" si="21"/>
        <v/>
      </c>
      <c r="Y117" s="63">
        <f t="shared" si="37"/>
        <v>0</v>
      </c>
    </row>
    <row r="118" spans="4:25" ht="24" customHeight="1" x14ac:dyDescent="0.2">
      <c r="D118" s="65"/>
      <c r="E118" s="70"/>
      <c r="F118" s="84" t="s">
        <v>193</v>
      </c>
      <c r="G118" s="78"/>
      <c r="H118" s="4"/>
      <c r="I118" s="61">
        <f t="shared" si="33"/>
        <v>0</v>
      </c>
      <c r="J118" s="4"/>
      <c r="K118" s="61">
        <f t="shared" si="34"/>
        <v>0</v>
      </c>
      <c r="L118" s="61">
        <f t="shared" si="35"/>
        <v>0</v>
      </c>
      <c r="M118" s="62">
        <f t="shared" si="36"/>
        <v>0</v>
      </c>
      <c r="N118" s="6"/>
      <c r="O118" s="92"/>
      <c r="P118" s="4"/>
      <c r="Q118" s="61">
        <f t="shared" si="17"/>
        <v>0</v>
      </c>
      <c r="R118" s="4"/>
      <c r="S118" s="72">
        <f t="shared" si="18"/>
        <v>0</v>
      </c>
      <c r="T118" s="4"/>
      <c r="U118" s="61">
        <f t="shared" si="19"/>
        <v>0</v>
      </c>
      <c r="V118" s="61" t="str">
        <f t="shared" si="22"/>
        <v/>
      </c>
      <c r="W118" s="61">
        <f t="shared" si="20"/>
        <v>0</v>
      </c>
      <c r="X118" s="62" t="str">
        <f t="shared" si="21"/>
        <v/>
      </c>
      <c r="Y118" s="63">
        <f t="shared" si="37"/>
        <v>0</v>
      </c>
    </row>
    <row r="119" spans="4:25" ht="24" customHeight="1" x14ac:dyDescent="0.2">
      <c r="D119" s="65"/>
      <c r="E119" s="70"/>
      <c r="F119" s="84" t="s">
        <v>194</v>
      </c>
      <c r="G119" s="79"/>
      <c r="H119" s="4"/>
      <c r="I119" s="61">
        <f t="shared" si="33"/>
        <v>0</v>
      </c>
      <c r="J119" s="4"/>
      <c r="K119" s="61">
        <f t="shared" si="34"/>
        <v>0</v>
      </c>
      <c r="L119" s="61">
        <f t="shared" si="35"/>
        <v>0</v>
      </c>
      <c r="M119" s="62">
        <f t="shared" si="36"/>
        <v>0</v>
      </c>
      <c r="N119" s="6"/>
      <c r="O119" s="92"/>
      <c r="P119" s="4"/>
      <c r="Q119" s="61">
        <f t="shared" si="17"/>
        <v>0</v>
      </c>
      <c r="R119" s="4"/>
      <c r="S119" s="72">
        <f t="shared" si="18"/>
        <v>0</v>
      </c>
      <c r="T119" s="4"/>
      <c r="U119" s="61">
        <f t="shared" si="19"/>
        <v>0</v>
      </c>
      <c r="V119" s="61" t="str">
        <f t="shared" si="22"/>
        <v/>
      </c>
      <c r="W119" s="61">
        <f t="shared" si="20"/>
        <v>0</v>
      </c>
      <c r="X119" s="62" t="str">
        <f t="shared" si="21"/>
        <v/>
      </c>
      <c r="Y119" s="63">
        <f t="shared" si="37"/>
        <v>0</v>
      </c>
    </row>
    <row r="120" spans="4:25" ht="24" customHeight="1" x14ac:dyDescent="0.2">
      <c r="D120" s="65"/>
      <c r="E120" s="70"/>
      <c r="F120" s="84" t="s">
        <v>196</v>
      </c>
      <c r="G120" s="78"/>
      <c r="H120" s="4"/>
      <c r="I120" s="61">
        <f t="shared" si="33"/>
        <v>0</v>
      </c>
      <c r="J120" s="4"/>
      <c r="K120" s="61">
        <f t="shared" si="34"/>
        <v>0</v>
      </c>
      <c r="L120" s="61">
        <f t="shared" si="35"/>
        <v>0</v>
      </c>
      <c r="M120" s="62">
        <f t="shared" si="36"/>
        <v>0</v>
      </c>
      <c r="N120" s="6"/>
      <c r="O120" s="92"/>
      <c r="P120" s="4"/>
      <c r="Q120" s="61">
        <f t="shared" si="17"/>
        <v>0</v>
      </c>
      <c r="R120" s="4"/>
      <c r="S120" s="72">
        <f t="shared" si="18"/>
        <v>0</v>
      </c>
      <c r="T120" s="4"/>
      <c r="U120" s="61">
        <f t="shared" si="19"/>
        <v>0</v>
      </c>
      <c r="V120" s="61" t="str">
        <f t="shared" si="22"/>
        <v/>
      </c>
      <c r="W120" s="61">
        <f t="shared" si="20"/>
        <v>0</v>
      </c>
      <c r="X120" s="62" t="str">
        <f t="shared" si="21"/>
        <v/>
      </c>
      <c r="Y120" s="63">
        <f t="shared" si="37"/>
        <v>0</v>
      </c>
    </row>
    <row r="121" spans="4:25" ht="24" customHeight="1" x14ac:dyDescent="0.2">
      <c r="D121" s="69"/>
      <c r="E121" s="70"/>
      <c r="F121" s="84" t="s">
        <v>198</v>
      </c>
      <c r="G121" s="71"/>
      <c r="H121" s="4"/>
      <c r="I121" s="61">
        <f t="shared" si="33"/>
        <v>0</v>
      </c>
      <c r="J121" s="4"/>
      <c r="K121" s="61">
        <f t="shared" si="34"/>
        <v>0</v>
      </c>
      <c r="L121" s="61">
        <f t="shared" si="35"/>
        <v>0</v>
      </c>
      <c r="M121" s="62">
        <f t="shared" si="36"/>
        <v>0</v>
      </c>
      <c r="N121" s="6"/>
      <c r="O121" s="92"/>
      <c r="P121" s="4"/>
      <c r="Q121" s="61">
        <f t="shared" si="17"/>
        <v>0</v>
      </c>
      <c r="R121" s="4"/>
      <c r="S121" s="72">
        <f t="shared" si="18"/>
        <v>0</v>
      </c>
      <c r="T121" s="4"/>
      <c r="U121" s="61">
        <f t="shared" si="19"/>
        <v>0</v>
      </c>
      <c r="V121" s="61" t="str">
        <f t="shared" si="22"/>
        <v/>
      </c>
      <c r="W121" s="61">
        <f t="shared" si="20"/>
        <v>0</v>
      </c>
      <c r="X121" s="62" t="str">
        <f t="shared" si="21"/>
        <v/>
      </c>
      <c r="Y121" s="63">
        <f t="shared" si="37"/>
        <v>0</v>
      </c>
    </row>
    <row r="122" spans="4:25" ht="24" customHeight="1" x14ac:dyDescent="0.2">
      <c r="D122" s="69"/>
      <c r="E122" s="70"/>
      <c r="F122" s="84" t="s">
        <v>199</v>
      </c>
      <c r="G122" s="71"/>
      <c r="H122" s="4"/>
      <c r="I122" s="61">
        <f t="shared" si="33"/>
        <v>0</v>
      </c>
      <c r="J122" s="4"/>
      <c r="K122" s="61">
        <f t="shared" si="34"/>
        <v>0</v>
      </c>
      <c r="L122" s="61">
        <f t="shared" si="35"/>
        <v>0</v>
      </c>
      <c r="M122" s="62">
        <f t="shared" si="36"/>
        <v>0</v>
      </c>
      <c r="N122" s="6"/>
      <c r="O122" s="92"/>
      <c r="P122" s="4"/>
      <c r="Q122" s="61">
        <f t="shared" si="17"/>
        <v>0</v>
      </c>
      <c r="R122" s="4"/>
      <c r="S122" s="72">
        <f t="shared" si="18"/>
        <v>0</v>
      </c>
      <c r="T122" s="4"/>
      <c r="U122" s="61">
        <f t="shared" si="19"/>
        <v>0</v>
      </c>
      <c r="V122" s="61" t="str">
        <f t="shared" si="22"/>
        <v/>
      </c>
      <c r="W122" s="61">
        <f t="shared" si="20"/>
        <v>0</v>
      </c>
      <c r="X122" s="62" t="str">
        <f t="shared" si="21"/>
        <v/>
      </c>
      <c r="Y122" s="63">
        <f t="shared" si="37"/>
        <v>0</v>
      </c>
    </row>
    <row r="123" spans="4:25" ht="24" customHeight="1" x14ac:dyDescent="0.2">
      <c r="D123" s="69"/>
      <c r="E123" s="70"/>
      <c r="F123" s="84" t="s">
        <v>301</v>
      </c>
      <c r="G123" s="71"/>
      <c r="H123" s="4"/>
      <c r="I123" s="61">
        <f t="shared" si="33"/>
        <v>0</v>
      </c>
      <c r="J123" s="4"/>
      <c r="K123" s="61">
        <f t="shared" si="34"/>
        <v>0</v>
      </c>
      <c r="L123" s="61">
        <f t="shared" si="35"/>
        <v>0</v>
      </c>
      <c r="M123" s="62">
        <f t="shared" si="36"/>
        <v>0</v>
      </c>
      <c r="N123" s="6"/>
      <c r="O123" s="92"/>
      <c r="P123" s="4"/>
      <c r="Q123" s="61">
        <f t="shared" si="17"/>
        <v>0</v>
      </c>
      <c r="R123" s="4"/>
      <c r="S123" s="72">
        <f t="shared" si="18"/>
        <v>0</v>
      </c>
      <c r="T123" s="4"/>
      <c r="U123" s="61">
        <f t="shared" si="19"/>
        <v>0</v>
      </c>
      <c r="V123" s="61" t="str">
        <f t="shared" si="22"/>
        <v/>
      </c>
      <c r="W123" s="61">
        <f t="shared" si="20"/>
        <v>0</v>
      </c>
      <c r="X123" s="62" t="str">
        <f t="shared" si="21"/>
        <v/>
      </c>
      <c r="Y123" s="63">
        <f t="shared" si="37"/>
        <v>0</v>
      </c>
    </row>
    <row r="124" spans="4:25" ht="24" customHeight="1" x14ac:dyDescent="0.2">
      <c r="D124" s="69"/>
      <c r="E124" s="70"/>
      <c r="F124" s="84" t="s">
        <v>302</v>
      </c>
      <c r="G124" s="71"/>
      <c r="H124" s="4"/>
      <c r="I124" s="61">
        <f t="shared" si="33"/>
        <v>0</v>
      </c>
      <c r="J124" s="4"/>
      <c r="K124" s="61">
        <f t="shared" si="34"/>
        <v>0</v>
      </c>
      <c r="L124" s="61">
        <f t="shared" si="35"/>
        <v>0</v>
      </c>
      <c r="M124" s="62">
        <f t="shared" si="36"/>
        <v>0</v>
      </c>
      <c r="N124" s="6"/>
      <c r="O124" s="92"/>
      <c r="P124" s="4"/>
      <c r="Q124" s="61">
        <f t="shared" si="17"/>
        <v>0</v>
      </c>
      <c r="R124" s="4"/>
      <c r="S124" s="72">
        <f t="shared" si="18"/>
        <v>0</v>
      </c>
      <c r="T124" s="4"/>
      <c r="U124" s="61">
        <f t="shared" si="19"/>
        <v>0</v>
      </c>
      <c r="V124" s="61" t="str">
        <f t="shared" si="22"/>
        <v/>
      </c>
      <c r="W124" s="61">
        <f t="shared" si="20"/>
        <v>0</v>
      </c>
      <c r="X124" s="62" t="str">
        <f t="shared" si="21"/>
        <v/>
      </c>
      <c r="Y124" s="63">
        <f t="shared" si="37"/>
        <v>0</v>
      </c>
    </row>
    <row r="125" spans="4:25" ht="24" customHeight="1" x14ac:dyDescent="0.2">
      <c r="D125" s="69"/>
      <c r="E125" s="70"/>
      <c r="F125" s="84" t="s">
        <v>303</v>
      </c>
      <c r="G125" s="71"/>
      <c r="H125" s="4"/>
      <c r="I125" s="61">
        <f t="shared" si="33"/>
        <v>0</v>
      </c>
      <c r="J125" s="4"/>
      <c r="K125" s="61">
        <f t="shared" si="34"/>
        <v>0</v>
      </c>
      <c r="L125" s="61">
        <f t="shared" si="35"/>
        <v>0</v>
      </c>
      <c r="M125" s="62">
        <f t="shared" si="36"/>
        <v>0</v>
      </c>
      <c r="N125" s="6"/>
      <c r="O125" s="92"/>
      <c r="P125" s="4"/>
      <c r="Q125" s="61">
        <f t="shared" si="17"/>
        <v>0</v>
      </c>
      <c r="R125" s="4"/>
      <c r="S125" s="72">
        <f t="shared" si="18"/>
        <v>0</v>
      </c>
      <c r="T125" s="4"/>
      <c r="U125" s="61">
        <f t="shared" si="19"/>
        <v>0</v>
      </c>
      <c r="V125" s="61" t="str">
        <f t="shared" si="22"/>
        <v/>
      </c>
      <c r="W125" s="61">
        <f t="shared" si="20"/>
        <v>0</v>
      </c>
      <c r="X125" s="62" t="str">
        <f t="shared" si="21"/>
        <v/>
      </c>
      <c r="Y125" s="63">
        <f t="shared" si="37"/>
        <v>0</v>
      </c>
    </row>
    <row r="126" spans="4:25" ht="24" customHeight="1" x14ac:dyDescent="0.2">
      <c r="D126" s="69"/>
      <c r="E126" s="70"/>
      <c r="F126" s="84" t="s">
        <v>304</v>
      </c>
      <c r="G126" s="71"/>
      <c r="H126" s="4"/>
      <c r="I126" s="61">
        <f t="shared" si="33"/>
        <v>0</v>
      </c>
      <c r="J126" s="4"/>
      <c r="K126" s="61">
        <f t="shared" si="34"/>
        <v>0</v>
      </c>
      <c r="L126" s="61">
        <f t="shared" si="35"/>
        <v>0</v>
      </c>
      <c r="M126" s="62">
        <f t="shared" si="36"/>
        <v>0</v>
      </c>
      <c r="N126" s="6"/>
      <c r="O126" s="92"/>
      <c r="P126" s="4"/>
      <c r="Q126" s="61">
        <f t="shared" si="17"/>
        <v>0</v>
      </c>
      <c r="R126" s="4"/>
      <c r="S126" s="72">
        <f t="shared" si="18"/>
        <v>0</v>
      </c>
      <c r="T126" s="4"/>
      <c r="U126" s="61">
        <f t="shared" si="19"/>
        <v>0</v>
      </c>
      <c r="V126" s="61" t="str">
        <f t="shared" si="22"/>
        <v/>
      </c>
      <c r="W126" s="61">
        <f t="shared" si="20"/>
        <v>0</v>
      </c>
      <c r="X126" s="62" t="str">
        <f t="shared" si="21"/>
        <v/>
      </c>
      <c r="Y126" s="63">
        <f t="shared" si="37"/>
        <v>0</v>
      </c>
    </row>
    <row r="127" spans="4:25" ht="24" customHeight="1" x14ac:dyDescent="0.2">
      <c r="D127" s="69"/>
      <c r="E127" s="70"/>
      <c r="F127" s="84" t="s">
        <v>305</v>
      </c>
      <c r="G127" s="71"/>
      <c r="H127" s="4"/>
      <c r="I127" s="61">
        <f t="shared" si="33"/>
        <v>0</v>
      </c>
      <c r="J127" s="4"/>
      <c r="K127" s="61">
        <f t="shared" si="34"/>
        <v>0</v>
      </c>
      <c r="L127" s="61">
        <f t="shared" si="35"/>
        <v>0</v>
      </c>
      <c r="M127" s="62">
        <f t="shared" si="36"/>
        <v>0</v>
      </c>
      <c r="N127" s="6"/>
      <c r="O127" s="92"/>
      <c r="P127" s="4"/>
      <c r="Q127" s="61">
        <f t="shared" si="17"/>
        <v>0</v>
      </c>
      <c r="R127" s="4"/>
      <c r="S127" s="72">
        <f t="shared" si="18"/>
        <v>0</v>
      </c>
      <c r="T127" s="4"/>
      <c r="U127" s="61">
        <f t="shared" si="19"/>
        <v>0</v>
      </c>
      <c r="V127" s="61" t="str">
        <f t="shared" si="22"/>
        <v/>
      </c>
      <c r="W127" s="61">
        <f t="shared" si="20"/>
        <v>0</v>
      </c>
      <c r="X127" s="62" t="str">
        <f t="shared" si="21"/>
        <v/>
      </c>
      <c r="Y127" s="63">
        <f t="shared" si="37"/>
        <v>0</v>
      </c>
    </row>
    <row r="128" spans="4:25" ht="24" customHeight="1" x14ac:dyDescent="0.2">
      <c r="D128" s="69"/>
      <c r="E128" s="70"/>
      <c r="F128" s="84" t="s">
        <v>306</v>
      </c>
      <c r="G128" s="71"/>
      <c r="H128" s="4"/>
      <c r="I128" s="61">
        <f t="shared" si="33"/>
        <v>0</v>
      </c>
      <c r="J128" s="4"/>
      <c r="K128" s="61">
        <f t="shared" si="34"/>
        <v>0</v>
      </c>
      <c r="L128" s="61">
        <f t="shared" si="35"/>
        <v>0</v>
      </c>
      <c r="M128" s="62">
        <f t="shared" si="36"/>
        <v>0</v>
      </c>
      <c r="N128" s="6"/>
      <c r="O128" s="92"/>
      <c r="P128" s="4"/>
      <c r="Q128" s="61">
        <f t="shared" si="17"/>
        <v>0</v>
      </c>
      <c r="R128" s="4"/>
      <c r="S128" s="72">
        <f t="shared" si="18"/>
        <v>0</v>
      </c>
      <c r="T128" s="4"/>
      <c r="U128" s="61">
        <f t="shared" si="19"/>
        <v>0</v>
      </c>
      <c r="V128" s="61" t="str">
        <f t="shared" si="22"/>
        <v/>
      </c>
      <c r="W128" s="61">
        <f t="shared" si="20"/>
        <v>0</v>
      </c>
      <c r="X128" s="62" t="str">
        <f t="shared" si="21"/>
        <v/>
      </c>
      <c r="Y128" s="63">
        <f t="shared" si="37"/>
        <v>0</v>
      </c>
    </row>
    <row r="129" spans="4:25" ht="24" customHeight="1" x14ac:dyDescent="0.2">
      <c r="D129" s="69"/>
      <c r="E129" s="70"/>
      <c r="F129" s="84" t="s">
        <v>354</v>
      </c>
      <c r="G129" s="71"/>
      <c r="H129" s="4"/>
      <c r="I129" s="61">
        <f t="shared" si="33"/>
        <v>0</v>
      </c>
      <c r="J129" s="4"/>
      <c r="K129" s="61">
        <f t="shared" si="34"/>
        <v>0</v>
      </c>
      <c r="L129" s="61">
        <f t="shared" si="35"/>
        <v>0</v>
      </c>
      <c r="M129" s="62">
        <f t="shared" si="36"/>
        <v>0</v>
      </c>
      <c r="N129" s="6"/>
      <c r="O129" s="92"/>
      <c r="P129" s="4"/>
      <c r="Q129" s="61">
        <f t="shared" ref="Q129:Q139" si="38">IF(P129="Permanente",10,IF(P129="Periodico",7,IF(P129="Ocasional",4,0)))</f>
        <v>0</v>
      </c>
      <c r="R129" s="4"/>
      <c r="S129" s="72">
        <f t="shared" ref="S129:S139" si="39">IF(R129="Preventivo",3,IF(R129="Correctivo",2,IF(R129="Detectivo",1,0)))</f>
        <v>0</v>
      </c>
      <c r="T129" s="4"/>
      <c r="U129" s="61">
        <f t="shared" ref="U129:U139" si="40">IF(N129="SI",(Q129+S129),IF(N129="NO",1,0))</f>
        <v>0</v>
      </c>
      <c r="V129" s="61" t="str">
        <f t="shared" si="22"/>
        <v/>
      </c>
      <c r="W129" s="61">
        <f t="shared" ref="W129:W139" si="41">IF(V129="Optimo",5,IF(V129="Bueno",4,IF(V129="Mas que Regular",3,IF(V129="Regular",2,IF(V129="Insuficiente",1,0)))))</f>
        <v>0</v>
      </c>
      <c r="X129" s="62" t="str">
        <f t="shared" ref="X129:X139" si="42">IF(AND(M129="Extremo",V129="Insuficiente"),"No Aceptable",IF(AND(M129="Extremo",V129="Regular"),"No Aceptable",IF(AND(M129="Extremo",V129="Mas que Regular"),"Mayor",IF(AND(M129="Extremo",V129="Bueno"),"Media",IF(AND(M129="Extremo",V129="Optimo"),"Menor",IF(AND(M129="Alto",V129="Insuficiente"),"Mayor",IF(AND(M129="Alto",V129="Regular"),"Mayor",IF(AND(M129="Alto",V129="Mas que Regular"),"Mayor",IF(AND(M129="Alto",V129="Bueno"),"Media",IF(AND(M129="Alto",V129="Optimo"),"Menor",IF(AND(M129="Moderado",V129="Insuficiente"),"Media",IF(AND(M129="Moderado",V129="Regular"),"Media",IF(AND(M129="Moderado",V129="Mas que Regular"),"Media",IF(AND(M129="Moderado",V129="Bueno"),"Media",IF(AND(M129="Moderado",V129="Optimo"),"Menor",IF(OR(M129="",V129=""),"","Menor"))))))))))))))))</f>
        <v/>
      </c>
      <c r="Y129" s="63">
        <f t="shared" si="37"/>
        <v>0</v>
      </c>
    </row>
    <row r="130" spans="4:25" ht="24" customHeight="1" x14ac:dyDescent="0.2">
      <c r="D130" s="69"/>
      <c r="E130" s="70"/>
      <c r="F130" s="84" t="s">
        <v>355</v>
      </c>
      <c r="G130" s="71"/>
      <c r="H130" s="4"/>
      <c r="I130" s="61">
        <f t="shared" si="33"/>
        <v>0</v>
      </c>
      <c r="J130" s="4"/>
      <c r="K130" s="61">
        <f t="shared" si="34"/>
        <v>0</v>
      </c>
      <c r="L130" s="61">
        <f t="shared" si="35"/>
        <v>0</v>
      </c>
      <c r="M130" s="62">
        <f t="shared" si="36"/>
        <v>0</v>
      </c>
      <c r="N130" s="6"/>
      <c r="O130" s="92"/>
      <c r="P130" s="4"/>
      <c r="Q130" s="61">
        <f t="shared" si="38"/>
        <v>0</v>
      </c>
      <c r="R130" s="4"/>
      <c r="S130" s="72">
        <f t="shared" si="39"/>
        <v>0</v>
      </c>
      <c r="T130" s="4"/>
      <c r="U130" s="61">
        <f t="shared" si="40"/>
        <v>0</v>
      </c>
      <c r="V130" s="61" t="str">
        <f t="shared" ref="V130:V139" si="43">IF(U130&gt;=10,"Optimo",IF(U130&gt;=9,"Bueno",IF(U130&gt;=7,"Mas que Regular",IF(U130&gt;=5,"Regular",IF(U130&gt;=1,"Insuficiente","")))))</f>
        <v/>
      </c>
      <c r="W130" s="61">
        <f t="shared" si="41"/>
        <v>0</v>
      </c>
      <c r="X130" s="62" t="str">
        <f t="shared" si="42"/>
        <v/>
      </c>
      <c r="Y130" s="63">
        <f t="shared" si="37"/>
        <v>0</v>
      </c>
    </row>
    <row r="131" spans="4:25" ht="24" customHeight="1" x14ac:dyDescent="0.2">
      <c r="D131" s="69"/>
      <c r="E131" s="70"/>
      <c r="F131" s="84" t="s">
        <v>307</v>
      </c>
      <c r="G131" s="71"/>
      <c r="H131" s="4"/>
      <c r="I131" s="61">
        <f t="shared" si="33"/>
        <v>0</v>
      </c>
      <c r="J131" s="4"/>
      <c r="K131" s="61">
        <f t="shared" si="34"/>
        <v>0</v>
      </c>
      <c r="L131" s="61">
        <f t="shared" si="35"/>
        <v>0</v>
      </c>
      <c r="M131" s="62">
        <f t="shared" si="36"/>
        <v>0</v>
      </c>
      <c r="N131" s="6"/>
      <c r="O131" s="92"/>
      <c r="P131" s="4"/>
      <c r="Q131" s="61">
        <f t="shared" si="38"/>
        <v>0</v>
      </c>
      <c r="R131" s="4"/>
      <c r="S131" s="72">
        <f t="shared" si="39"/>
        <v>0</v>
      </c>
      <c r="T131" s="4"/>
      <c r="U131" s="61">
        <f t="shared" si="40"/>
        <v>0</v>
      </c>
      <c r="V131" s="61" t="str">
        <f t="shared" si="43"/>
        <v/>
      </c>
      <c r="W131" s="61">
        <f t="shared" si="41"/>
        <v>0</v>
      </c>
      <c r="X131" s="62" t="str">
        <f t="shared" si="42"/>
        <v/>
      </c>
      <c r="Y131" s="63">
        <f t="shared" si="37"/>
        <v>0</v>
      </c>
    </row>
    <row r="132" spans="4:25" ht="24" customHeight="1" x14ac:dyDescent="0.2">
      <c r="D132" s="69"/>
      <c r="E132" s="70"/>
      <c r="F132" s="84" t="s">
        <v>308</v>
      </c>
      <c r="G132" s="68"/>
      <c r="H132" s="4"/>
      <c r="I132" s="61">
        <f t="shared" si="33"/>
        <v>0</v>
      </c>
      <c r="J132" s="4"/>
      <c r="K132" s="61">
        <f t="shared" si="34"/>
        <v>0</v>
      </c>
      <c r="L132" s="61">
        <f t="shared" si="35"/>
        <v>0</v>
      </c>
      <c r="M132" s="62">
        <f t="shared" si="36"/>
        <v>0</v>
      </c>
      <c r="N132" s="6"/>
      <c r="O132" s="92"/>
      <c r="P132" s="4"/>
      <c r="Q132" s="61">
        <f t="shared" si="38"/>
        <v>0</v>
      </c>
      <c r="R132" s="4"/>
      <c r="S132" s="72">
        <f t="shared" si="39"/>
        <v>0</v>
      </c>
      <c r="T132" s="4"/>
      <c r="U132" s="61">
        <f t="shared" si="40"/>
        <v>0</v>
      </c>
      <c r="V132" s="61" t="str">
        <f t="shared" si="43"/>
        <v/>
      </c>
      <c r="W132" s="61">
        <f t="shared" si="41"/>
        <v>0</v>
      </c>
      <c r="X132" s="62" t="str">
        <f t="shared" si="42"/>
        <v/>
      </c>
      <c r="Y132" s="63">
        <f t="shared" si="37"/>
        <v>0</v>
      </c>
    </row>
    <row r="133" spans="4:25" ht="24" customHeight="1" x14ac:dyDescent="0.2">
      <c r="D133" s="69"/>
      <c r="E133" s="70"/>
      <c r="F133" s="84" t="s">
        <v>309</v>
      </c>
      <c r="G133" s="71"/>
      <c r="H133" s="4"/>
      <c r="I133" s="61">
        <f t="shared" si="33"/>
        <v>0</v>
      </c>
      <c r="J133" s="4"/>
      <c r="K133" s="61">
        <f t="shared" si="34"/>
        <v>0</v>
      </c>
      <c r="L133" s="61">
        <f t="shared" si="35"/>
        <v>0</v>
      </c>
      <c r="M133" s="62">
        <f t="shared" si="36"/>
        <v>0</v>
      </c>
      <c r="N133" s="6"/>
      <c r="O133" s="92"/>
      <c r="P133" s="4"/>
      <c r="Q133" s="61">
        <f t="shared" si="38"/>
        <v>0</v>
      </c>
      <c r="R133" s="4"/>
      <c r="S133" s="72">
        <f t="shared" si="39"/>
        <v>0</v>
      </c>
      <c r="T133" s="4"/>
      <c r="U133" s="61">
        <f t="shared" si="40"/>
        <v>0</v>
      </c>
      <c r="V133" s="61" t="str">
        <f t="shared" si="43"/>
        <v/>
      </c>
      <c r="W133" s="61">
        <f t="shared" si="41"/>
        <v>0</v>
      </c>
      <c r="X133" s="62" t="str">
        <f t="shared" si="42"/>
        <v/>
      </c>
      <c r="Y133" s="63">
        <f t="shared" si="37"/>
        <v>0</v>
      </c>
    </row>
    <row r="134" spans="4:25" ht="24" customHeight="1" x14ac:dyDescent="0.2">
      <c r="D134" s="69"/>
      <c r="E134" s="70"/>
      <c r="F134" s="84" t="s">
        <v>310</v>
      </c>
      <c r="G134" s="71"/>
      <c r="H134" s="4"/>
      <c r="I134" s="61">
        <f t="shared" si="33"/>
        <v>0</v>
      </c>
      <c r="J134" s="4"/>
      <c r="K134" s="61">
        <f t="shared" si="34"/>
        <v>0</v>
      </c>
      <c r="L134" s="61">
        <f t="shared" si="35"/>
        <v>0</v>
      </c>
      <c r="M134" s="62">
        <f t="shared" si="36"/>
        <v>0</v>
      </c>
      <c r="N134" s="6"/>
      <c r="O134" s="92"/>
      <c r="P134" s="4"/>
      <c r="Q134" s="61">
        <f t="shared" si="38"/>
        <v>0</v>
      </c>
      <c r="R134" s="4"/>
      <c r="S134" s="72">
        <f t="shared" si="39"/>
        <v>0</v>
      </c>
      <c r="T134" s="4"/>
      <c r="U134" s="61">
        <f t="shared" si="40"/>
        <v>0</v>
      </c>
      <c r="V134" s="61" t="str">
        <f t="shared" si="43"/>
        <v/>
      </c>
      <c r="W134" s="61">
        <f t="shared" si="41"/>
        <v>0</v>
      </c>
      <c r="X134" s="62" t="str">
        <f t="shared" si="42"/>
        <v/>
      </c>
      <c r="Y134" s="63">
        <f t="shared" si="37"/>
        <v>0</v>
      </c>
    </row>
    <row r="135" spans="4:25" ht="24" customHeight="1" x14ac:dyDescent="0.2">
      <c r="D135" s="69"/>
      <c r="E135" s="70"/>
      <c r="F135" s="84" t="s">
        <v>311</v>
      </c>
      <c r="G135" s="71"/>
      <c r="H135" s="4"/>
      <c r="I135" s="61">
        <f t="shared" si="33"/>
        <v>0</v>
      </c>
      <c r="J135" s="4"/>
      <c r="K135" s="61">
        <f t="shared" si="34"/>
        <v>0</v>
      </c>
      <c r="L135" s="61">
        <f t="shared" si="35"/>
        <v>0</v>
      </c>
      <c r="M135" s="62">
        <f t="shared" si="36"/>
        <v>0</v>
      </c>
      <c r="N135" s="6"/>
      <c r="O135" s="92"/>
      <c r="P135" s="4"/>
      <c r="Q135" s="61">
        <f t="shared" si="38"/>
        <v>0</v>
      </c>
      <c r="R135" s="4"/>
      <c r="S135" s="72">
        <f t="shared" si="39"/>
        <v>0</v>
      </c>
      <c r="T135" s="4"/>
      <c r="U135" s="61">
        <f t="shared" si="40"/>
        <v>0</v>
      </c>
      <c r="V135" s="61" t="str">
        <f t="shared" si="43"/>
        <v/>
      </c>
      <c r="W135" s="61">
        <f t="shared" si="41"/>
        <v>0</v>
      </c>
      <c r="X135" s="62" t="str">
        <f t="shared" si="42"/>
        <v/>
      </c>
      <c r="Y135" s="63">
        <f t="shared" si="37"/>
        <v>0</v>
      </c>
    </row>
    <row r="136" spans="4:25" ht="24" customHeight="1" x14ac:dyDescent="0.2">
      <c r="D136" s="69"/>
      <c r="E136" s="70"/>
      <c r="F136" s="84" t="s">
        <v>312</v>
      </c>
      <c r="G136" s="71"/>
      <c r="H136" s="4"/>
      <c r="I136" s="61">
        <f t="shared" si="33"/>
        <v>0</v>
      </c>
      <c r="J136" s="4"/>
      <c r="K136" s="61">
        <f t="shared" si="34"/>
        <v>0</v>
      </c>
      <c r="L136" s="61">
        <f t="shared" si="35"/>
        <v>0</v>
      </c>
      <c r="M136" s="62">
        <f t="shared" si="36"/>
        <v>0</v>
      </c>
      <c r="N136" s="6"/>
      <c r="O136" s="92"/>
      <c r="P136" s="4"/>
      <c r="Q136" s="61">
        <f t="shared" si="38"/>
        <v>0</v>
      </c>
      <c r="R136" s="4"/>
      <c r="S136" s="72">
        <f t="shared" si="39"/>
        <v>0</v>
      </c>
      <c r="T136" s="4"/>
      <c r="U136" s="61">
        <f t="shared" si="40"/>
        <v>0</v>
      </c>
      <c r="V136" s="61" t="str">
        <f t="shared" si="43"/>
        <v/>
      </c>
      <c r="W136" s="61">
        <f t="shared" si="41"/>
        <v>0</v>
      </c>
      <c r="X136" s="62" t="str">
        <f t="shared" si="42"/>
        <v/>
      </c>
      <c r="Y136" s="63">
        <f t="shared" si="37"/>
        <v>0</v>
      </c>
    </row>
    <row r="137" spans="4:25" ht="24" customHeight="1" x14ac:dyDescent="0.2">
      <c r="D137" s="69"/>
      <c r="E137" s="70"/>
      <c r="F137" s="84" t="s">
        <v>313</v>
      </c>
      <c r="G137" s="71"/>
      <c r="H137" s="4"/>
      <c r="I137" s="61">
        <f t="shared" si="33"/>
        <v>0</v>
      </c>
      <c r="J137" s="4"/>
      <c r="K137" s="61">
        <f t="shared" si="34"/>
        <v>0</v>
      </c>
      <c r="L137" s="61">
        <f t="shared" si="35"/>
        <v>0</v>
      </c>
      <c r="M137" s="62">
        <f t="shared" si="36"/>
        <v>0</v>
      </c>
      <c r="N137" s="6"/>
      <c r="O137" s="92"/>
      <c r="P137" s="4"/>
      <c r="Q137" s="61">
        <f t="shared" si="38"/>
        <v>0</v>
      </c>
      <c r="R137" s="4"/>
      <c r="S137" s="72">
        <f t="shared" si="39"/>
        <v>0</v>
      </c>
      <c r="T137" s="4"/>
      <c r="U137" s="61">
        <f t="shared" si="40"/>
        <v>0</v>
      </c>
      <c r="V137" s="61" t="str">
        <f t="shared" si="43"/>
        <v/>
      </c>
      <c r="W137" s="61">
        <f t="shared" si="41"/>
        <v>0</v>
      </c>
      <c r="X137" s="62" t="str">
        <f t="shared" si="42"/>
        <v/>
      </c>
      <c r="Y137" s="63">
        <f t="shared" si="37"/>
        <v>0</v>
      </c>
    </row>
    <row r="138" spans="4:25" ht="24" customHeight="1" x14ac:dyDescent="0.2">
      <c r="D138" s="69"/>
      <c r="E138" s="10"/>
      <c r="F138" s="84" t="s">
        <v>314</v>
      </c>
      <c r="G138" s="71"/>
      <c r="H138" s="4"/>
      <c r="I138" s="61">
        <f t="shared" si="33"/>
        <v>0</v>
      </c>
      <c r="J138" s="4"/>
      <c r="K138" s="61">
        <f t="shared" si="34"/>
        <v>0</v>
      </c>
      <c r="L138" s="61">
        <f t="shared" si="35"/>
        <v>0</v>
      </c>
      <c r="M138" s="62">
        <f t="shared" si="36"/>
        <v>0</v>
      </c>
      <c r="N138" s="6"/>
      <c r="O138" s="92"/>
      <c r="P138" s="4"/>
      <c r="Q138" s="61">
        <f t="shared" si="38"/>
        <v>0</v>
      </c>
      <c r="R138" s="4"/>
      <c r="S138" s="72">
        <f t="shared" si="39"/>
        <v>0</v>
      </c>
      <c r="T138" s="4"/>
      <c r="U138" s="61">
        <f t="shared" si="40"/>
        <v>0</v>
      </c>
      <c r="V138" s="61" t="str">
        <f t="shared" si="43"/>
        <v/>
      </c>
      <c r="W138" s="61">
        <f t="shared" si="41"/>
        <v>0</v>
      </c>
      <c r="X138" s="62" t="str">
        <f t="shared" si="42"/>
        <v/>
      </c>
      <c r="Y138" s="63">
        <f t="shared" si="37"/>
        <v>0</v>
      </c>
    </row>
    <row r="139" spans="4:25" ht="24" customHeight="1" x14ac:dyDescent="0.2">
      <c r="D139" s="69"/>
      <c r="E139" s="70"/>
      <c r="F139" s="84" t="s">
        <v>315</v>
      </c>
      <c r="G139" s="71"/>
      <c r="H139" s="4"/>
      <c r="I139" s="61">
        <f t="shared" si="33"/>
        <v>0</v>
      </c>
      <c r="J139" s="4"/>
      <c r="K139" s="61">
        <f t="shared" si="34"/>
        <v>0</v>
      </c>
      <c r="L139" s="61">
        <f t="shared" si="35"/>
        <v>0</v>
      </c>
      <c r="M139" s="62">
        <f t="shared" si="36"/>
        <v>0</v>
      </c>
      <c r="N139" s="6"/>
      <c r="O139" s="92"/>
      <c r="P139" s="4"/>
      <c r="Q139" s="61">
        <f t="shared" si="38"/>
        <v>0</v>
      </c>
      <c r="R139" s="4"/>
      <c r="S139" s="72">
        <f t="shared" si="39"/>
        <v>0</v>
      </c>
      <c r="T139" s="4"/>
      <c r="U139" s="61">
        <f t="shared" si="40"/>
        <v>0</v>
      </c>
      <c r="V139" s="61" t="str">
        <f t="shared" si="43"/>
        <v/>
      </c>
      <c r="W139" s="61">
        <f t="shared" si="41"/>
        <v>0</v>
      </c>
      <c r="X139" s="62" t="str">
        <f t="shared" si="42"/>
        <v/>
      </c>
      <c r="Y139" s="63">
        <f t="shared" si="37"/>
        <v>0</v>
      </c>
    </row>
  </sheetData>
  <sheetProtection algorithmName="SHA-512" hashValue="GKVnZ1uJDgVhbUJV6X6Xpa6V6N+Q4lmh+l5I8qnAKvVy1h93l+VzkLfSYUOmZp4LJcXRSfuJxdAirt8xkQOezQ==" saltValue="nePmG+YtY4uvYjVPnl/m0w==" spinCount="100000" sheet="1" autoFilter="0"/>
  <protectedRanges>
    <protectedRange sqref="P7:T139" name="Controles"/>
    <protectedRange sqref="D7:G139" name="Rango1"/>
    <protectedRange sqref="H7:J139" name="Valoracion"/>
  </protectedRanges>
  <autoFilter ref="A6:Y139" xr:uid="{00000000-0009-0000-0000-000001000000}"/>
  <sortState xmlns:xlrd2="http://schemas.microsoft.com/office/spreadsheetml/2017/richdata2" ref="D7:Y695">
    <sortCondition ref="D7:D695"/>
    <sortCondition ref="E7:E695"/>
  </sortState>
  <mergeCells count="16">
    <mergeCell ref="V4:V5"/>
    <mergeCell ref="N4:N5"/>
    <mergeCell ref="P4:T4"/>
    <mergeCell ref="G3:G5"/>
    <mergeCell ref="X2:Y4"/>
    <mergeCell ref="F2:G2"/>
    <mergeCell ref="H3:M3"/>
    <mergeCell ref="O4:O5"/>
    <mergeCell ref="W4:W5"/>
    <mergeCell ref="N2:W3"/>
    <mergeCell ref="M4:M5"/>
    <mergeCell ref="A3:C3"/>
    <mergeCell ref="A4:C4"/>
    <mergeCell ref="D3:D5"/>
    <mergeCell ref="E3:E5"/>
    <mergeCell ref="F3:F5"/>
  </mergeCells>
  <phoneticPr fontId="3" type="noConversion"/>
  <conditionalFormatting sqref="M7:M139">
    <cfRule type="containsText" dxfId="83" priority="3886" operator="containsText" text="Bajo">
      <formula>NOT(ISERROR(SEARCH("Bajo",M7)))</formula>
    </cfRule>
    <cfRule type="containsText" dxfId="82" priority="3887" operator="containsText" text="Moderado">
      <formula>NOT(ISERROR(SEARCH("Moderado",M7)))</formula>
    </cfRule>
    <cfRule type="containsText" dxfId="81" priority="3888" operator="containsText" text="Alto">
      <formula>NOT(ISERROR(SEARCH("Alto",M7)))</formula>
    </cfRule>
    <cfRule type="containsText" dxfId="80" priority="3889" operator="containsText" text="Extremo">
      <formula>NOT(ISERROR(SEARCH("Extremo",M7)))</formula>
    </cfRule>
  </conditionalFormatting>
  <conditionalFormatting sqref="M7:M139">
    <cfRule type="cellIs" dxfId="79" priority="3869" operator="equal">
      <formula>0</formula>
    </cfRule>
  </conditionalFormatting>
  <conditionalFormatting sqref="V8:V139">
    <cfRule type="containsBlanks" dxfId="78" priority="3837">
      <formula>LEN(TRIM(V8))=0</formula>
    </cfRule>
    <cfRule type="containsText" dxfId="77" priority="3838" operator="containsText" text="Optimo">
      <formula>NOT(ISERROR(SEARCH("Optimo",V8)))</formula>
    </cfRule>
    <cfRule type="containsText" dxfId="76" priority="3839" operator="containsText" text="Bueno">
      <formula>NOT(ISERROR(SEARCH("Bueno",V8)))</formula>
    </cfRule>
    <cfRule type="containsText" dxfId="75" priority="3840" operator="containsText" text="Mas que Regular">
      <formula>NOT(ISERROR(SEARCH("Mas que Regular",V8)))</formula>
    </cfRule>
    <cfRule type="containsText" dxfId="74" priority="3841" operator="containsText" text="Regular">
      <formula>NOT(ISERROR(SEARCH("Regular",V8)))</formula>
    </cfRule>
    <cfRule type="containsText" dxfId="73" priority="3842" operator="containsText" text="Insuficiente">
      <formula>NOT(ISERROR(SEARCH("Insuficiente",V8)))</formula>
    </cfRule>
  </conditionalFormatting>
  <conditionalFormatting sqref="X8:X139">
    <cfRule type="containsText" dxfId="72" priority="2371" operator="containsText" text="Menor">
      <formula>NOT(ISERROR(SEARCH("Menor",X8)))</formula>
    </cfRule>
    <cfRule type="containsText" dxfId="71" priority="2372" operator="containsText" text="Media">
      <formula>NOT(ISERROR(SEARCH("Media",X8)))</formula>
    </cfRule>
    <cfRule type="containsText" dxfId="70" priority="2373" operator="containsText" text="Mayor">
      <formula>NOT(ISERROR(SEARCH("Mayor",X8)))</formula>
    </cfRule>
    <cfRule type="containsText" dxfId="69" priority="2374" operator="containsText" text="No Aceptable">
      <formula>NOT(ISERROR(SEARCH("No Aceptable",X8)))</formula>
    </cfRule>
  </conditionalFormatting>
  <conditionalFormatting sqref="X8:X139">
    <cfRule type="containsBlanks" dxfId="68" priority="2366">
      <formula>LEN(TRIM(X8))=0</formula>
    </cfRule>
    <cfRule type="containsText" dxfId="67" priority="2367" operator="containsText" text="Menor">
      <formula>NOT(ISERROR(SEARCH("Menor",X8)))</formula>
    </cfRule>
    <cfRule type="containsText" dxfId="66" priority="2368" operator="containsText" text="Media">
      <formula>NOT(ISERROR(SEARCH("Media",X8)))</formula>
    </cfRule>
    <cfRule type="containsText" dxfId="65" priority="2369" operator="containsText" text="Mayor">
      <formula>NOT(ISERROR(SEARCH("Mayor",X8)))</formula>
    </cfRule>
    <cfRule type="containsText" dxfId="64" priority="2370" operator="containsText" text="No Aceptable">
      <formula>NOT(ISERROR(SEARCH("No Aceptable",X8)))</formula>
    </cfRule>
  </conditionalFormatting>
  <conditionalFormatting sqref="J106:J139 J10:J100">
    <cfRule type="containsText" dxfId="63" priority="265" operator="containsText" text="Insignificante">
      <formula>NOT(ISERROR(SEARCH("Insignificante",J10)))</formula>
    </cfRule>
    <cfRule type="containsText" dxfId="62" priority="266" operator="containsText" text="Mayores">
      <formula>NOT(ISERROR(SEARCH("Mayores",J10)))</formula>
    </cfRule>
    <cfRule type="containsText" dxfId="61" priority="267" operator="containsText" text="Catastroficas">
      <formula>NOT(ISERROR(SEARCH("Catastroficas",J10)))</formula>
    </cfRule>
    <cfRule type="containsText" dxfId="60" priority="268" operator="containsText" text="Moderadas">
      <formula>NOT(ISERROR(SEARCH("Moderadas",J10)))</formula>
    </cfRule>
    <cfRule type="containsText" dxfId="59" priority="269" operator="containsText" text="Menores">
      <formula>NOT(ISERROR(SEARCH("Menores",J10)))</formula>
    </cfRule>
  </conditionalFormatting>
  <conditionalFormatting sqref="H106:H139 H11:H100">
    <cfRule type="beginsWith" priority="240" operator="beginsWith" text="Improbable">
      <formula>LEFT(H11,LEN("Improbable"))="Improbable"</formula>
    </cfRule>
    <cfRule type="beginsWith" dxfId="58" priority="241" operator="beginsWith" text="Probable">
      <formula>LEFT(H11,8)="Probable"</formula>
    </cfRule>
    <cfRule type="beginsWith" dxfId="57" priority="242" operator="beginsWith" text="Casi Certeza">
      <formula>LEFT(H11,12)="Casi Certeza"</formula>
    </cfRule>
    <cfRule type="beginsWith" dxfId="56" priority="243" operator="beginsWith" text="Moderado">
      <formula>LEFT(H11,LEN("Moderado"))="Moderado"</formula>
    </cfRule>
    <cfRule type="beginsWith" dxfId="55" priority="244" operator="beginsWith" text="Poco Probable">
      <formula>LEFT(H11,13)="Poco Probable"</formula>
    </cfRule>
  </conditionalFormatting>
  <conditionalFormatting sqref="H101:H105">
    <cfRule type="beginsWith" priority="105" operator="beginsWith" text="Improbable">
      <formula>LEFT(H101,LEN("Improbable"))="Improbable"</formula>
    </cfRule>
    <cfRule type="beginsWith" dxfId="54" priority="106" operator="beginsWith" text="Probable">
      <formula>LEFT(H101,8)="Probable"</formula>
    </cfRule>
    <cfRule type="beginsWith" dxfId="53" priority="107" operator="beginsWith" text="Casi Certeza">
      <formula>LEFT(H101,12)="Casi Certeza"</formula>
    </cfRule>
    <cfRule type="beginsWith" dxfId="52" priority="108" operator="beginsWith" text="Moderado">
      <formula>LEFT(H101,LEN("Moderado"))="Moderado"</formula>
    </cfRule>
    <cfRule type="beginsWith" dxfId="51" priority="109" operator="beginsWith" text="Poco Probable">
      <formula>LEFT(H101,13)="Poco Probable"</formula>
    </cfRule>
  </conditionalFormatting>
  <conditionalFormatting sqref="J101:J105">
    <cfRule type="containsText" dxfId="50" priority="110" operator="containsText" text="Insignificante">
      <formula>NOT(ISERROR(SEARCH("Insignificante",J101)))</formula>
    </cfRule>
    <cfRule type="containsText" dxfId="49" priority="111" operator="containsText" text="Mayores">
      <formula>NOT(ISERROR(SEARCH("Mayores",J101)))</formula>
    </cfRule>
    <cfRule type="containsText" dxfId="48" priority="112" operator="containsText" text="Catastroficas">
      <formula>NOT(ISERROR(SEARCH("Catastroficas",J101)))</formula>
    </cfRule>
    <cfRule type="containsText" dxfId="47" priority="113" operator="containsText" text="Moderadas">
      <formula>NOT(ISERROR(SEARCH("Moderadas",J101)))</formula>
    </cfRule>
    <cfRule type="containsText" dxfId="46" priority="114" operator="containsText" text="Menores">
      <formula>NOT(ISERROR(SEARCH("Menores",J101)))</formula>
    </cfRule>
  </conditionalFormatting>
  <conditionalFormatting sqref="H7">
    <cfRule type="beginsWith" priority="100" operator="beginsWith" text="Improbable">
      <formula>LEFT(H7,LEN("Improbable"))="Improbable"</formula>
    </cfRule>
    <cfRule type="beginsWith" dxfId="45" priority="101" operator="beginsWith" text="Probable">
      <formula>LEFT(H7,8)="Probable"</formula>
    </cfRule>
    <cfRule type="beginsWith" dxfId="44" priority="102" operator="beginsWith" text="Casi Certeza">
      <formula>LEFT(H7,12)="Casi Certeza"</formula>
    </cfRule>
    <cfRule type="beginsWith" dxfId="43" priority="103" operator="beginsWith" text="Moderado">
      <formula>LEFT(H7,LEN("Moderado"))="Moderado"</formula>
    </cfRule>
    <cfRule type="beginsWith" dxfId="42" priority="104" operator="beginsWith" text="Poco Probable">
      <formula>LEFT(H7,13)="Poco Probable"</formula>
    </cfRule>
  </conditionalFormatting>
  <conditionalFormatting sqref="H8">
    <cfRule type="beginsWith" priority="95" operator="beginsWith" text="Improbable">
      <formula>LEFT(H8,LEN("Improbable"))="Improbable"</formula>
    </cfRule>
    <cfRule type="beginsWith" dxfId="41" priority="96" operator="beginsWith" text="Probable">
      <formula>LEFT(H8,8)="Probable"</formula>
    </cfRule>
    <cfRule type="beginsWith" dxfId="40" priority="97" operator="beginsWith" text="Casi Certeza">
      <formula>LEFT(H8,12)="Casi Certeza"</formula>
    </cfRule>
    <cfRule type="beginsWith" dxfId="39" priority="98" operator="beginsWith" text="Moderado">
      <formula>LEFT(H8,LEN("Moderado"))="Moderado"</formula>
    </cfRule>
    <cfRule type="beginsWith" dxfId="38" priority="99" operator="beginsWith" text="Poco Probable">
      <formula>LEFT(H8,13)="Poco Probable"</formula>
    </cfRule>
  </conditionalFormatting>
  <conditionalFormatting sqref="H9">
    <cfRule type="beginsWith" priority="90" operator="beginsWith" text="Improbable">
      <formula>LEFT(H9,LEN("Improbable"))="Improbable"</formula>
    </cfRule>
    <cfRule type="beginsWith" dxfId="37" priority="91" operator="beginsWith" text="Probable">
      <formula>LEFT(H9,8)="Probable"</formula>
    </cfRule>
    <cfRule type="beginsWith" dxfId="36" priority="92" operator="beginsWith" text="Casi Certeza">
      <formula>LEFT(H9,12)="Casi Certeza"</formula>
    </cfRule>
    <cfRule type="beginsWith" dxfId="35" priority="93" operator="beginsWith" text="Moderado">
      <formula>LEFT(H9,LEN("Moderado"))="Moderado"</formula>
    </cfRule>
    <cfRule type="beginsWith" dxfId="34" priority="94" operator="beginsWith" text="Poco Probable">
      <formula>LEFT(H9,13)="Poco Probable"</formula>
    </cfRule>
  </conditionalFormatting>
  <conditionalFormatting sqref="H10">
    <cfRule type="beginsWith" priority="75" operator="beginsWith" text="Improbable">
      <formula>LEFT(H10,LEN("Improbable"))="Improbable"</formula>
    </cfRule>
    <cfRule type="beginsWith" dxfId="33" priority="76" operator="beginsWith" text="Probable">
      <formula>LEFT(H10,8)="Probable"</formula>
    </cfRule>
    <cfRule type="beginsWith" dxfId="32" priority="77" operator="beginsWith" text="Casi Certeza">
      <formula>LEFT(H10,12)="Casi Certeza"</formula>
    </cfRule>
    <cfRule type="beginsWith" dxfId="31" priority="78" operator="beginsWith" text="Moderado">
      <formula>LEFT(H10,LEN("Moderado"))="Moderado"</formula>
    </cfRule>
    <cfRule type="beginsWith" dxfId="30" priority="79" operator="beginsWith" text="Poco Probable">
      <formula>LEFT(H10,13)="Poco Probable"</formula>
    </cfRule>
  </conditionalFormatting>
  <conditionalFormatting sqref="J7">
    <cfRule type="containsText" dxfId="29" priority="40" operator="containsText" text="Insignificante">
      <formula>NOT(ISERROR(SEARCH("Insignificante",J7)))</formula>
    </cfRule>
    <cfRule type="containsText" dxfId="28" priority="41" operator="containsText" text="Mayores">
      <formula>NOT(ISERROR(SEARCH("Mayores",J7)))</formula>
    </cfRule>
    <cfRule type="containsText" dxfId="27" priority="42" operator="containsText" text="Catastroficas">
      <formula>NOT(ISERROR(SEARCH("Catastroficas",J7)))</formula>
    </cfRule>
    <cfRule type="containsText" dxfId="26" priority="43" operator="containsText" text="Moderadas">
      <formula>NOT(ISERROR(SEARCH("Moderadas",J7)))</formula>
    </cfRule>
    <cfRule type="containsText" dxfId="25" priority="44" operator="containsText" text="Menores">
      <formula>NOT(ISERROR(SEARCH("Menores",J7)))</formula>
    </cfRule>
  </conditionalFormatting>
  <conditionalFormatting sqref="J8">
    <cfRule type="containsText" dxfId="24" priority="35" operator="containsText" text="Insignificante">
      <formula>NOT(ISERROR(SEARCH("Insignificante",J8)))</formula>
    </cfRule>
    <cfRule type="containsText" dxfId="23" priority="36" operator="containsText" text="Mayores">
      <formula>NOT(ISERROR(SEARCH("Mayores",J8)))</formula>
    </cfRule>
    <cfRule type="containsText" dxfId="22" priority="37" operator="containsText" text="Catastroficas">
      <formula>NOT(ISERROR(SEARCH("Catastroficas",J8)))</formula>
    </cfRule>
    <cfRule type="containsText" dxfId="21" priority="38" operator="containsText" text="Moderadas">
      <formula>NOT(ISERROR(SEARCH("Moderadas",J8)))</formula>
    </cfRule>
    <cfRule type="containsText" dxfId="20" priority="39" operator="containsText" text="Menores">
      <formula>NOT(ISERROR(SEARCH("Menores",J8)))</formula>
    </cfRule>
  </conditionalFormatting>
  <conditionalFormatting sqref="J9">
    <cfRule type="containsText" dxfId="19" priority="30" operator="containsText" text="Insignificante">
      <formula>NOT(ISERROR(SEARCH("Insignificante",J9)))</formula>
    </cfRule>
    <cfRule type="containsText" dxfId="18" priority="31" operator="containsText" text="Mayores">
      <formula>NOT(ISERROR(SEARCH("Mayores",J9)))</formula>
    </cfRule>
    <cfRule type="containsText" dxfId="17" priority="32" operator="containsText" text="Catastroficas">
      <formula>NOT(ISERROR(SEARCH("Catastroficas",J9)))</formula>
    </cfRule>
    <cfRule type="containsText" dxfId="16" priority="33" operator="containsText" text="Moderadas">
      <formula>NOT(ISERROR(SEARCH("Moderadas",J9)))</formula>
    </cfRule>
    <cfRule type="containsText" dxfId="15" priority="34" operator="containsText" text="Menores">
      <formula>NOT(ISERROR(SEARCH("Menores",J9)))</formula>
    </cfRule>
  </conditionalFormatting>
  <conditionalFormatting sqref="V7">
    <cfRule type="containsBlanks" dxfId="14" priority="19">
      <formula>LEN(TRIM(V7))=0</formula>
    </cfRule>
    <cfRule type="containsText" dxfId="13" priority="20" operator="containsText" text="Optimo">
      <formula>NOT(ISERROR(SEARCH("Optimo",V7)))</formula>
    </cfRule>
    <cfRule type="containsText" dxfId="12" priority="21" operator="containsText" text="Bueno">
      <formula>NOT(ISERROR(SEARCH("Bueno",V7)))</formula>
    </cfRule>
    <cfRule type="containsText" dxfId="11" priority="22" operator="containsText" text="Mas que Regular">
      <formula>NOT(ISERROR(SEARCH("Mas que Regular",V7)))</formula>
    </cfRule>
    <cfRule type="containsText" dxfId="10" priority="23" operator="containsText" text="Regular">
      <formula>NOT(ISERROR(SEARCH("Regular",V7)))</formula>
    </cfRule>
    <cfRule type="containsText" dxfId="9" priority="24" operator="containsText" text="Insuficiente">
      <formula>NOT(ISERROR(SEARCH("Insuficiente",V7)))</formula>
    </cfRule>
  </conditionalFormatting>
  <conditionalFormatting sqref="X7">
    <cfRule type="containsText" dxfId="8" priority="15" operator="containsText" text="Menor">
      <formula>NOT(ISERROR(SEARCH("Menor",X7)))</formula>
    </cfRule>
    <cfRule type="containsText" dxfId="7" priority="16" operator="containsText" text="Media">
      <formula>NOT(ISERROR(SEARCH("Media",X7)))</formula>
    </cfRule>
    <cfRule type="containsText" dxfId="6" priority="17" operator="containsText" text="Mayor">
      <formula>NOT(ISERROR(SEARCH("Mayor",X7)))</formula>
    </cfRule>
    <cfRule type="containsText" dxfId="5" priority="18" operator="containsText" text="No Aceptable">
      <formula>NOT(ISERROR(SEARCH("No Aceptable",X7)))</formula>
    </cfRule>
  </conditionalFormatting>
  <conditionalFormatting sqref="X7">
    <cfRule type="containsBlanks" dxfId="4" priority="10">
      <formula>LEN(TRIM(X7))=0</formula>
    </cfRule>
    <cfRule type="containsText" dxfId="3" priority="11" operator="containsText" text="Menor">
      <formula>NOT(ISERROR(SEARCH("Menor",X7)))</formula>
    </cfRule>
    <cfRule type="containsText" dxfId="2" priority="12" operator="containsText" text="Media">
      <formula>NOT(ISERROR(SEARCH("Media",X7)))</formula>
    </cfRule>
    <cfRule type="containsText" dxfId="1" priority="13" operator="containsText" text="Mayor">
      <formula>NOT(ISERROR(SEARCH("Mayor",X7)))</formula>
    </cfRule>
    <cfRule type="containsText" dxfId="0" priority="14" operator="containsText" text="No Aceptable">
      <formula>NOT(ISERROR(SEARCH("No Aceptable",X7)))</formula>
    </cfRule>
  </conditionalFormatting>
  <dataValidations disablePrompts="1" count="6">
    <dataValidation type="list" allowBlank="1" showInputMessage="1" showErrorMessage="1" sqref="N7:N139" xr:uid="{00000000-0002-0000-0100-000003000000}">
      <formula1>"SI, NO, N/A"</formula1>
    </dataValidation>
    <dataValidation type="list" allowBlank="1" showInputMessage="1" showErrorMessage="1" sqref="R7:R139" xr:uid="{00000000-0002-0000-0100-000004000000}">
      <formula1>"Preventivo, Correctivo, Detectivo"</formula1>
    </dataValidation>
    <dataValidation type="list" allowBlank="1" showInputMessage="1" showErrorMessage="1" sqref="T7:T139" xr:uid="{00000000-0002-0000-0100-000005000000}">
      <formula1>"Automatizado, Manual Depend TI, Manual"</formula1>
    </dataValidation>
    <dataValidation type="list" allowBlank="1" showInputMessage="1" showErrorMessage="1" sqref="P7:P139" xr:uid="{00000000-0002-0000-0100-000006000000}">
      <formula1>"Permanente, Periodico, Ocasional"</formula1>
    </dataValidation>
    <dataValidation type="list" allowBlank="1" showInputMessage="1" showErrorMessage="1" sqref="J7:J139" xr:uid="{00000000-0002-0000-0100-000007000000}">
      <formula1>"Catastroficas, Mayores, Moderadas, Menores, Insignificante"</formula1>
    </dataValidation>
    <dataValidation type="list" allowBlank="1" showInputMessage="1" showErrorMessage="1" sqref="H7:H139" xr:uid="{00000000-0002-0000-0100-000008000000}">
      <formula1>"Casi Certeza, Probable, Moderado, Poco Probable, Improbable"</formula1>
    </dataValidation>
  </dataValidations>
  <pageMargins left="0.74803149606299213" right="0.74803149606299213" top="0.78740157480314965" bottom="0.78740157480314965" header="0.51181102362204722" footer="0.51181102362204722"/>
  <pageSetup paperSize="14" scale="76" fitToHeight="8"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1">
    <tabColor rgb="FFFF0000"/>
  </sheetPr>
  <dimension ref="A1:O30"/>
  <sheetViews>
    <sheetView showGridLines="0" zoomScale="115" zoomScaleNormal="115" workbookViewId="0">
      <selection activeCell="F8" sqref="F8"/>
    </sheetView>
  </sheetViews>
  <sheetFormatPr baseColWidth="10" defaultColWidth="11.42578125" defaultRowHeight="12.75" x14ac:dyDescent="0.2"/>
  <cols>
    <col min="1" max="1" width="2.5703125" style="36" customWidth="1"/>
    <col min="2" max="2" width="2.7109375" style="36" customWidth="1"/>
    <col min="3" max="3" width="6.28515625" style="36" customWidth="1"/>
    <col min="4" max="4" width="15.85546875" style="36" bestFit="1" customWidth="1"/>
    <col min="5" max="9" width="14.140625" style="36" customWidth="1"/>
    <col min="10" max="10" width="6.28515625" style="36" customWidth="1"/>
    <col min="11" max="11" width="8.85546875" style="36" customWidth="1"/>
    <col min="12" max="12" width="12.42578125" style="36" customWidth="1"/>
    <col min="13" max="13" width="5.140625" style="36" bestFit="1" customWidth="1"/>
    <col min="14" max="14" width="4.5703125" style="36" customWidth="1"/>
    <col min="15" max="15" width="2.7109375" style="36" customWidth="1"/>
    <col min="16" max="22" width="4.5703125" style="36" bestFit="1" customWidth="1"/>
    <col min="23" max="23" width="11.42578125" style="36"/>
    <col min="24" max="29" width="3.140625" style="36" bestFit="1" customWidth="1"/>
    <col min="30" max="34" width="2.85546875" style="36" bestFit="1" customWidth="1"/>
    <col min="35" max="37" width="3.85546875" style="36" bestFit="1" customWidth="1"/>
    <col min="38" max="16384" width="11.42578125" style="36"/>
  </cols>
  <sheetData>
    <row r="1" spans="1:15" x14ac:dyDescent="0.2">
      <c r="A1" s="35"/>
      <c r="B1" s="35"/>
      <c r="C1" s="35"/>
      <c r="D1" s="35"/>
      <c r="E1" s="35"/>
      <c r="F1" s="35"/>
      <c r="G1" s="35"/>
      <c r="H1" s="35"/>
      <c r="I1" s="35"/>
      <c r="J1" s="35"/>
      <c r="K1" s="35"/>
      <c r="L1" s="35"/>
      <c r="M1" s="35"/>
      <c r="N1" s="35"/>
      <c r="O1" s="35"/>
    </row>
    <row r="2" spans="1:15" x14ac:dyDescent="0.2">
      <c r="A2" s="35"/>
      <c r="O2" s="35"/>
    </row>
    <row r="3" spans="1:15" ht="23.25" x14ac:dyDescent="0.35">
      <c r="A3" s="35"/>
      <c r="E3" s="122" t="s">
        <v>102</v>
      </c>
      <c r="F3" s="122"/>
      <c r="G3" s="122"/>
      <c r="H3" s="122"/>
      <c r="I3" s="122"/>
      <c r="O3" s="35"/>
    </row>
    <row r="4" spans="1:15" ht="23.25" x14ac:dyDescent="0.35">
      <c r="A4" s="35"/>
      <c r="E4" s="122" t="s">
        <v>103</v>
      </c>
      <c r="F4" s="122"/>
      <c r="G4" s="122"/>
      <c r="H4" s="122"/>
      <c r="I4" s="122"/>
      <c r="O4" s="35"/>
    </row>
    <row r="5" spans="1:15" x14ac:dyDescent="0.2">
      <c r="A5" s="35"/>
      <c r="O5" s="35"/>
    </row>
    <row r="6" spans="1:15" x14ac:dyDescent="0.2">
      <c r="A6" s="35"/>
      <c r="M6" s="37" t="s">
        <v>115</v>
      </c>
      <c r="O6" s="35"/>
    </row>
    <row r="7" spans="1:15" ht="27" customHeight="1" x14ac:dyDescent="0.2">
      <c r="A7" s="35"/>
      <c r="C7" s="126" t="s">
        <v>101</v>
      </c>
      <c r="D7" s="38" t="s">
        <v>94</v>
      </c>
      <c r="E7" s="31">
        <f>COUNTIFS('Matriz de Riesgo'!H7:H139,"=Casi Certeza",'Matriz de Riesgo'!J7:J139,"=Insignificante")</f>
        <v>0</v>
      </c>
      <c r="F7" s="32">
        <f>COUNTIFS('Matriz de Riesgo'!H7:H139,"=Casi Certeza",'Matriz de Riesgo'!J7:J139,"=Menores")</f>
        <v>0</v>
      </c>
      <c r="G7" s="33">
        <f>COUNTIFS('Matriz de Riesgo'!H7:H139,"=Casi Certeza",'Matriz de Riesgo'!J7:J139,"=Moderadas")</f>
        <v>0</v>
      </c>
      <c r="H7" s="33">
        <f>COUNTIFS('Matriz de Riesgo'!H7:H139,"=Casi Certeza",'Matriz de Riesgo'!J7:J139,"=Mayores")</f>
        <v>0</v>
      </c>
      <c r="I7" s="33">
        <f>COUNTIFS('Matriz de Riesgo'!H7:H139,"=Casi Certeza",'Matriz de Riesgo'!J7:J139,"=Catastroficas")</f>
        <v>0</v>
      </c>
      <c r="K7" s="39"/>
      <c r="L7" s="40" t="s">
        <v>98</v>
      </c>
      <c r="M7" s="40">
        <f>+I7+H7+G7+H8+I8+I9</f>
        <v>8</v>
      </c>
      <c r="O7" s="35"/>
    </row>
    <row r="8" spans="1:15" ht="27" customHeight="1" x14ac:dyDescent="0.2">
      <c r="A8" s="35"/>
      <c r="C8" s="126"/>
      <c r="D8" s="38" t="s">
        <v>95</v>
      </c>
      <c r="E8" s="34">
        <f>COUNTIFS('Matriz de Riesgo'!H7:H139,"=Probable",'Matriz de Riesgo'!J7:J139,"=Insignificante")</f>
        <v>0</v>
      </c>
      <c r="F8" s="31">
        <f>COUNTIFS('Matriz de Riesgo'!H7:H139,"=Probable",'Matriz de Riesgo'!J7:J139,"=Menores")</f>
        <v>0</v>
      </c>
      <c r="G8" s="32">
        <f>COUNTIFS('Matriz de Riesgo'!H7:H139,"=Probable",'Matriz de Riesgo'!J7:J139,"=Moderadas")</f>
        <v>1</v>
      </c>
      <c r="H8" s="33">
        <f>COUNTIFS('Matriz de Riesgo'!H7:H139,"=Probable",'Matriz de Riesgo'!J7:J139,"=Mayores")</f>
        <v>5</v>
      </c>
      <c r="I8" s="33">
        <f>COUNTIFS('Matriz de Riesgo'!H7:H139,"=Probable",'Matriz de Riesgo'!J7:J139,"=Catastroficas")</f>
        <v>0</v>
      </c>
      <c r="K8" s="41"/>
      <c r="L8" s="40" t="s">
        <v>99</v>
      </c>
      <c r="M8" s="40">
        <f>+I10+H9+G9+G8+F7</f>
        <v>28</v>
      </c>
      <c r="O8" s="35"/>
    </row>
    <row r="9" spans="1:15" ht="27" customHeight="1" x14ac:dyDescent="0.2">
      <c r="A9" s="35"/>
      <c r="C9" s="126"/>
      <c r="D9" s="38" t="s">
        <v>96</v>
      </c>
      <c r="E9" s="34">
        <f>COUNTIFS('Matriz de Riesgo'!H7:H139,"=Moderado",'Matriz de Riesgo'!J7:J139,"=Insignificante")</f>
        <v>0</v>
      </c>
      <c r="F9" s="31">
        <f>COUNTIFS('Matriz de Riesgo'!H7:H139,"=Moderado",'Matriz de Riesgo'!J7:J139,"=Menores")</f>
        <v>5</v>
      </c>
      <c r="G9" s="32">
        <f>COUNTIFS('Matriz de Riesgo'!H7:H139,"=Moderado",'Matriz de Riesgo'!J7:J139,"=Moderadas")</f>
        <v>13</v>
      </c>
      <c r="H9" s="32">
        <f>COUNTIFS('Matriz de Riesgo'!H7:H139,"=Moderado",'Matriz de Riesgo'!J7:J139,"=Mayores")</f>
        <v>14</v>
      </c>
      <c r="I9" s="33">
        <f>COUNTIFS('Matriz de Riesgo'!H7:H139,"=Moderado",'Matriz de Riesgo'!J7:J139,"=Catastroficas")</f>
        <v>3</v>
      </c>
      <c r="K9" s="42"/>
      <c r="L9" s="57" t="s">
        <v>7</v>
      </c>
      <c r="M9" s="40">
        <f>+I11+H10+G10+F8+E7+F9</f>
        <v>47</v>
      </c>
      <c r="O9" s="35"/>
    </row>
    <row r="10" spans="1:15" ht="27" customHeight="1" x14ac:dyDescent="0.2">
      <c r="A10" s="35"/>
      <c r="C10" s="126"/>
      <c r="D10" s="38" t="s">
        <v>122</v>
      </c>
      <c r="E10" s="34">
        <f>COUNTIFS('Matriz de Riesgo'!H7:H139,"=Poco Probable",'Matriz de Riesgo'!J7:J139,"=Insignificante")</f>
        <v>0</v>
      </c>
      <c r="F10" s="34">
        <f>COUNTIFS('Matriz de Riesgo'!H7:H139,"=Poco Probable",'Matriz de Riesgo'!J7:J139,"=Menores")</f>
        <v>11</v>
      </c>
      <c r="G10" s="31">
        <f>COUNTIFS('Matriz de Riesgo'!H7:H139,"=Poco Probable",'Matriz de Riesgo'!J7:J139,"=Moderadas")</f>
        <v>37</v>
      </c>
      <c r="H10" s="31">
        <f>COUNTIFS('Matriz de Riesgo'!H7:H139,"=Poco Probable",'Matriz de Riesgo'!J7:J139,"=Mayores")</f>
        <v>5</v>
      </c>
      <c r="I10" s="32">
        <f>COUNTIFS('Matriz de Riesgo'!H7:H139,"=Poco Probable",'Matriz de Riesgo'!J7:J139,"=Catastroficas")</f>
        <v>0</v>
      </c>
      <c r="K10" s="43"/>
      <c r="L10" s="40" t="s">
        <v>100</v>
      </c>
      <c r="M10" s="40">
        <f>+H11+G11+F11+F10+E11+E10+E9+E8</f>
        <v>11</v>
      </c>
      <c r="O10" s="35"/>
    </row>
    <row r="11" spans="1:15" ht="27" customHeight="1" thickBot="1" x14ac:dyDescent="0.25">
      <c r="A11" s="35"/>
      <c r="C11" s="126"/>
      <c r="D11" s="38" t="s">
        <v>123</v>
      </c>
      <c r="E11" s="34">
        <f>COUNTIFS('Matriz de Riesgo'!H7:H139,"=Improbable",'Matriz de Riesgo'!J7:J139,"=Insignificante")</f>
        <v>0</v>
      </c>
      <c r="F11" s="34">
        <f>COUNTIFS('Matriz de Riesgo'!H7:H139,"=Improbable",'Matriz de Riesgo'!J7:J139,"=Menores")</f>
        <v>0</v>
      </c>
      <c r="G11" s="34">
        <f>COUNTIFS('Matriz de Riesgo'!H7:H139,"=Improbable",'Matriz de Riesgo'!J7:J139,"=Moderadas")</f>
        <v>0</v>
      </c>
      <c r="H11" s="34">
        <f>COUNTIFS('Matriz de Riesgo'!H7:H139,"=Improbable",'Matriz de Riesgo'!J7:J139,"=Mayores")</f>
        <v>0</v>
      </c>
      <c r="I11" s="31">
        <f>COUNTIFS('Matriz de Riesgo'!H7:H139,"=Improbable",'Matriz de Riesgo'!J7:J139,"=Catastroficas")</f>
        <v>0</v>
      </c>
      <c r="K11" s="123" t="s">
        <v>372</v>
      </c>
      <c r="L11" s="124"/>
      <c r="M11" s="45">
        <f>SUM(M7:M10)</f>
        <v>94</v>
      </c>
      <c r="N11" s="46"/>
      <c r="O11" s="35"/>
    </row>
    <row r="12" spans="1:15" s="38" customFormat="1" ht="26.25" customHeight="1" thickTop="1" x14ac:dyDescent="0.2">
      <c r="A12" s="47"/>
      <c r="E12" s="48" t="s">
        <v>97</v>
      </c>
      <c r="F12" s="49" t="s">
        <v>118</v>
      </c>
      <c r="G12" s="49" t="s">
        <v>117</v>
      </c>
      <c r="H12" s="49" t="s">
        <v>119</v>
      </c>
      <c r="I12" s="49" t="s">
        <v>116</v>
      </c>
      <c r="L12" s="48"/>
      <c r="O12" s="47"/>
    </row>
    <row r="13" spans="1:15" s="38" customFormat="1" ht="17.25" customHeight="1" x14ac:dyDescent="0.2">
      <c r="A13" s="47"/>
      <c r="E13" s="125" t="s">
        <v>120</v>
      </c>
      <c r="F13" s="125"/>
      <c r="G13" s="125"/>
      <c r="H13" s="125"/>
      <c r="I13" s="125"/>
      <c r="L13" s="48"/>
      <c r="O13" s="47"/>
    </row>
    <row r="14" spans="1:15" s="38" customFormat="1" ht="12.75" customHeight="1" x14ac:dyDescent="0.2">
      <c r="A14" s="47"/>
      <c r="E14" s="48"/>
      <c r="F14" s="49"/>
      <c r="G14" s="49"/>
      <c r="H14" s="49"/>
      <c r="I14" s="49"/>
      <c r="L14" s="48"/>
      <c r="O14" s="47"/>
    </row>
    <row r="15" spans="1:15" x14ac:dyDescent="0.2">
      <c r="A15" s="35"/>
      <c r="B15" s="35"/>
      <c r="C15" s="35"/>
      <c r="D15" s="35"/>
      <c r="E15" s="35"/>
      <c r="F15" s="35"/>
      <c r="G15" s="35"/>
      <c r="H15" s="35"/>
      <c r="I15" s="35"/>
      <c r="J15" s="35"/>
      <c r="K15" s="35"/>
      <c r="L15" s="50"/>
      <c r="M15" s="35"/>
      <c r="N15" s="35"/>
      <c r="O15" s="35"/>
    </row>
    <row r="16" spans="1:15" x14ac:dyDescent="0.2">
      <c r="L16" s="44"/>
    </row>
    <row r="17" spans="1:15" x14ac:dyDescent="0.2">
      <c r="A17" s="35"/>
      <c r="B17" s="35"/>
      <c r="C17" s="35"/>
      <c r="D17" s="35"/>
      <c r="E17" s="35"/>
      <c r="F17" s="35"/>
      <c r="G17" s="35"/>
      <c r="H17" s="35"/>
      <c r="I17" s="35"/>
      <c r="J17" s="35"/>
      <c r="K17" s="35"/>
      <c r="L17" s="50"/>
      <c r="M17" s="35"/>
      <c r="N17" s="35"/>
      <c r="O17" s="35"/>
    </row>
    <row r="18" spans="1:15" x14ac:dyDescent="0.2">
      <c r="A18" s="35"/>
      <c r="L18" s="44"/>
      <c r="O18" s="35"/>
    </row>
    <row r="19" spans="1:15" ht="23.25" x14ac:dyDescent="0.35">
      <c r="A19" s="35"/>
      <c r="E19" s="122" t="s">
        <v>104</v>
      </c>
      <c r="F19" s="122"/>
      <c r="G19" s="122"/>
      <c r="H19" s="122"/>
      <c r="I19" s="122"/>
      <c r="L19" s="44"/>
      <c r="O19" s="35"/>
    </row>
    <row r="20" spans="1:15" ht="23.25" x14ac:dyDescent="0.35">
      <c r="A20" s="35"/>
      <c r="E20" s="122" t="s">
        <v>105</v>
      </c>
      <c r="F20" s="122"/>
      <c r="G20" s="122"/>
      <c r="H20" s="122"/>
      <c r="I20" s="122"/>
      <c r="L20" s="44"/>
      <c r="O20" s="35"/>
    </row>
    <row r="21" spans="1:15" x14ac:dyDescent="0.2">
      <c r="A21" s="35"/>
      <c r="L21" s="44"/>
      <c r="O21" s="35"/>
    </row>
    <row r="22" spans="1:15" x14ac:dyDescent="0.2">
      <c r="A22" s="35"/>
      <c r="L22" s="44"/>
      <c r="M22" s="37" t="s">
        <v>115</v>
      </c>
      <c r="O22" s="35"/>
    </row>
    <row r="23" spans="1:15" ht="26.25" customHeight="1" x14ac:dyDescent="0.2">
      <c r="A23" s="35"/>
      <c r="C23" s="126" t="s">
        <v>109</v>
      </c>
      <c r="D23" s="38" t="s">
        <v>98</v>
      </c>
      <c r="E23" s="51">
        <f>COUNTIFS('Matriz de Riesgo'!M7:M139,"=Extremo",'Matriz de Riesgo'!V7:V139,"=Optimo")</f>
        <v>0</v>
      </c>
      <c r="F23" s="52">
        <f>COUNTIFS('Matriz de Riesgo'!M7:M139,"=Extremo",'Matriz de Riesgo'!V7:V139,"=Bueno")</f>
        <v>0</v>
      </c>
      <c r="G23" s="53">
        <f>COUNTIFS('Matriz de Riesgo'!M7:M139,"=Extremo",'Matriz de Riesgo'!V7:V139,"=Mas que Regular")</f>
        <v>1</v>
      </c>
      <c r="H23" s="54">
        <f>COUNTIFS('Matriz de Riesgo'!M7:M139,"=Extremo",'Matriz de Riesgo'!V7:V139,"=Regular")</f>
        <v>0</v>
      </c>
      <c r="I23" s="33">
        <f>COUNTIFS('Matriz de Riesgo'!M7:M139,"=Extremo",'Matriz de Riesgo'!V7:V139,"=Insuficiente")</f>
        <v>0</v>
      </c>
      <c r="J23" s="55"/>
      <c r="K23" s="39"/>
      <c r="L23" s="40" t="s">
        <v>108</v>
      </c>
      <c r="M23" s="56">
        <f>+I23+H23</f>
        <v>0</v>
      </c>
      <c r="O23" s="35"/>
    </row>
    <row r="24" spans="1:15" ht="26.25" customHeight="1" x14ac:dyDescent="0.2">
      <c r="A24" s="35"/>
      <c r="C24" s="126"/>
      <c r="D24" s="38" t="s">
        <v>99</v>
      </c>
      <c r="E24" s="51">
        <f>COUNTIFS('Matriz de Riesgo'!M7:M139,"=Alto",'Matriz de Riesgo'!V7:V139,"=Optimo")</f>
        <v>0</v>
      </c>
      <c r="F24" s="52">
        <f>COUNTIFS('Matriz de Riesgo'!M7:M139,"=Alto",'Matriz de Riesgo'!V7:V139,"=Bueno")</f>
        <v>0</v>
      </c>
      <c r="G24" s="53">
        <f>COUNTIFS('Matriz de Riesgo'!M7:M139,"=Alto",'Matriz de Riesgo'!V7:V139,"=Mas que Regular")</f>
        <v>0</v>
      </c>
      <c r="H24" s="53">
        <f>COUNTIFS('Matriz de Riesgo'!M7:M139,"=Alto",'Matriz de Riesgo'!V7:V139,"=Regular")</f>
        <v>0</v>
      </c>
      <c r="I24" s="53">
        <f>COUNTIFS('Matriz de Riesgo'!M7:M139,"=Alto",'Matriz de Riesgo'!V7:V139,"=Insuficiente")</f>
        <v>0</v>
      </c>
      <c r="J24" s="55"/>
      <c r="K24" s="41"/>
      <c r="L24" s="40" t="s">
        <v>107</v>
      </c>
      <c r="M24" s="56">
        <f>+I24+H24+G24+G23</f>
        <v>1</v>
      </c>
      <c r="O24" s="35"/>
    </row>
    <row r="25" spans="1:15" ht="26.25" customHeight="1" x14ac:dyDescent="0.2">
      <c r="A25" s="35"/>
      <c r="C25" s="126"/>
      <c r="D25" s="38" t="s">
        <v>7</v>
      </c>
      <c r="E25" s="51">
        <f>COUNTIFS('Matriz de Riesgo'!M7:M139,"=Moderado",'Matriz de Riesgo'!V7:V139,"=Optimo")</f>
        <v>0</v>
      </c>
      <c r="F25" s="52">
        <f>COUNTIFS('Matriz de Riesgo'!M7:M139,"=Moderado",'Matriz de Riesgo'!V7:V139,"=Bueno")</f>
        <v>0</v>
      </c>
      <c r="G25" s="52">
        <f>COUNTIFS('Matriz de Riesgo'!M7:M139,"=Moderado",'Matriz de Riesgo'!V7:V139,"=Mas que Regular")</f>
        <v>0</v>
      </c>
      <c r="H25" s="52">
        <f>COUNTIFS('Matriz de Riesgo'!M7:M139,"=Moderado",'Matriz de Riesgo'!V7:V139,"=Regular")</f>
        <v>0</v>
      </c>
      <c r="I25" s="52">
        <f>COUNTIFS('Matriz de Riesgo'!M7:M139,"=Moderado",'Matriz de Riesgo'!V7:V139,"=Insuficiente")</f>
        <v>1</v>
      </c>
      <c r="J25" s="55"/>
      <c r="K25" s="42"/>
      <c r="L25" s="40" t="s">
        <v>106</v>
      </c>
      <c r="M25" s="56">
        <f>+I25+H25+G25+F25+F24+F23</f>
        <v>1</v>
      </c>
      <c r="O25" s="35"/>
    </row>
    <row r="26" spans="1:15" ht="26.25" customHeight="1" x14ac:dyDescent="0.2">
      <c r="A26" s="35"/>
      <c r="C26" s="126"/>
      <c r="D26" s="38" t="s">
        <v>100</v>
      </c>
      <c r="E26" s="51">
        <f>COUNTIFS('Matriz de Riesgo'!M7:M139,"=Bajo",'Matriz de Riesgo'!V7:V139,"=Optimo")</f>
        <v>0</v>
      </c>
      <c r="F26" s="51">
        <f>COUNTIFS('Matriz de Riesgo'!M7:M139,"=Bajo",'Matriz de Riesgo'!V7:V139,"=Bueno")</f>
        <v>0</v>
      </c>
      <c r="G26" s="51">
        <f>COUNTIFS('Matriz de Riesgo'!M7:M139,"=Bajo",'Matriz de Riesgo'!V7:V139,"=Mas que Regular")</f>
        <v>0</v>
      </c>
      <c r="H26" s="51">
        <f>COUNTIFS('Matriz de Riesgo'!M7:M139,"=Bajo",'Matriz de Riesgo'!V7:V139,"=Regular")</f>
        <v>0</v>
      </c>
      <c r="I26" s="51">
        <f>COUNTIFS('Matriz de Riesgo'!M7:M139,"=Bajo",'Matriz de Riesgo'!V7:V139,"=Insuficiente")</f>
        <v>0</v>
      </c>
      <c r="J26" s="55"/>
      <c r="K26" s="43"/>
      <c r="L26" s="57" t="s">
        <v>125</v>
      </c>
      <c r="M26" s="56">
        <f>+I26+H26+G26+F26+E26+E25+E24+E23</f>
        <v>0</v>
      </c>
      <c r="O26" s="35"/>
    </row>
    <row r="27" spans="1:15" ht="24.75" customHeight="1" thickBot="1" x14ac:dyDescent="0.25">
      <c r="A27" s="35"/>
      <c r="C27" s="38"/>
      <c r="D27" s="38"/>
      <c r="E27" s="48" t="s">
        <v>110</v>
      </c>
      <c r="F27" s="48" t="s">
        <v>111</v>
      </c>
      <c r="G27" s="48" t="s">
        <v>112</v>
      </c>
      <c r="H27" s="48" t="s">
        <v>113</v>
      </c>
      <c r="I27" s="48" t="s">
        <v>114</v>
      </c>
      <c r="J27" s="38"/>
      <c r="K27" s="123" t="s">
        <v>372</v>
      </c>
      <c r="L27" s="124"/>
      <c r="M27" s="58">
        <f>SUM(M23:M26)</f>
        <v>2</v>
      </c>
      <c r="N27" s="46"/>
      <c r="O27" s="35"/>
    </row>
    <row r="28" spans="1:15" ht="18" customHeight="1" thickTop="1" x14ac:dyDescent="0.2">
      <c r="A28" s="35"/>
      <c r="C28" s="38"/>
      <c r="D28" s="38"/>
      <c r="E28" s="125" t="s">
        <v>124</v>
      </c>
      <c r="F28" s="125"/>
      <c r="G28" s="125"/>
      <c r="H28" s="125"/>
      <c r="I28" s="125"/>
      <c r="J28" s="38"/>
      <c r="K28" s="38"/>
      <c r="L28" s="38"/>
      <c r="M28" s="59"/>
      <c r="N28" s="46"/>
      <c r="O28" s="35"/>
    </row>
    <row r="29" spans="1:15" ht="11.25" customHeight="1" x14ac:dyDescent="0.2">
      <c r="A29" s="35"/>
      <c r="C29" s="38"/>
      <c r="D29" s="38"/>
      <c r="E29" s="60"/>
      <c r="F29" s="60"/>
      <c r="G29" s="60"/>
      <c r="H29" s="60"/>
      <c r="I29" s="60"/>
      <c r="J29" s="38"/>
      <c r="K29" s="38"/>
      <c r="L29" s="38"/>
      <c r="O29" s="35"/>
    </row>
    <row r="30" spans="1:15" x14ac:dyDescent="0.2">
      <c r="A30" s="35"/>
      <c r="B30" s="35"/>
      <c r="C30" s="35"/>
      <c r="D30" s="35"/>
      <c r="E30" s="35"/>
      <c r="F30" s="35"/>
      <c r="G30" s="35"/>
      <c r="H30" s="35"/>
      <c r="I30" s="35"/>
      <c r="J30" s="35"/>
      <c r="K30" s="35"/>
      <c r="L30" s="35"/>
      <c r="M30" s="35"/>
      <c r="N30" s="35"/>
      <c r="O30" s="35"/>
    </row>
  </sheetData>
  <sheetProtection algorithmName="SHA-512" hashValue="h6PTBIusRha3utKkf+hmjmiFKoC5Zr7oDUavsjasbzUWtvsT9OURfuDNOyQ+1e3jM3/c6rGK18j9YQYLwEr97Q==" saltValue="Mr4fxKdWq0X8a+TSw4gmeQ==" spinCount="100000" sheet="1" selectLockedCells="1" selectUnlockedCells="1"/>
  <mergeCells count="10">
    <mergeCell ref="E28:I28"/>
    <mergeCell ref="E13:I13"/>
    <mergeCell ref="E20:I20"/>
    <mergeCell ref="C23:C26"/>
    <mergeCell ref="C7:C11"/>
    <mergeCell ref="E3:I3"/>
    <mergeCell ref="E4:I4"/>
    <mergeCell ref="E19:I19"/>
    <mergeCell ref="K11:L11"/>
    <mergeCell ref="K27:L27"/>
  </mergeCells>
  <pageMargins left="0.7" right="0.7" top="0.75" bottom="0.75" header="0.3" footer="0.3"/>
  <pageSetup scale="78" orientation="landscape"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F789B2794767F46A7CFC1C9E7B35363" ma:contentTypeVersion="2" ma:contentTypeDescription="Crear nuevo documento." ma:contentTypeScope="" ma:versionID="3b4f3c7471c0706c64059d8b777d571b">
  <xsd:schema xmlns:xsd="http://www.w3.org/2001/XMLSchema" xmlns:xs="http://www.w3.org/2001/XMLSchema" xmlns:p="http://schemas.microsoft.com/office/2006/metadata/properties" xmlns:ns2="aaab9289-50c6-4e01-a01c-47fd15f2c793" targetNamespace="http://schemas.microsoft.com/office/2006/metadata/properties" ma:root="true" ma:fieldsID="e2cd67c46205669ba4903a4d63f8f15c" ns2:_="">
    <xsd:import namespace="aaab9289-50c6-4e01-a01c-47fd15f2c793"/>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ab9289-50c6-4e01-a01c-47fd15f2c7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EA4C77-49F2-4CCC-86ED-0FB0AA50DC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ab9289-50c6-4e01-a01c-47fd15f2c7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98A2ED-F78E-4B29-B4DC-1F282C5D9A9F}">
  <ds:schemaRefs>
    <ds:schemaRef ds:uri="http://purl.org/dc/terms/"/>
    <ds:schemaRef ds:uri="http://schemas.openxmlformats.org/package/2006/metadata/core-properties"/>
    <ds:schemaRef ds:uri="http://schemas.microsoft.com/office/2006/documentManagement/types"/>
    <ds:schemaRef ds:uri="aaab9289-50c6-4e01-a01c-47fd15f2c793"/>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6544812B-8F8E-40DB-9140-40DA070E75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de Riesgo</vt:lpstr>
      <vt:lpstr>Mapa Riesgo</vt:lpstr>
      <vt:lpstr>'Mapa Riesgo'!Área_de_impresión</vt:lpstr>
      <vt:lpstr>'Matriz de Riesgo'!Títulos_a_imprimir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ADRIANO</cp:lastModifiedBy>
  <cp:lastPrinted>2019-11-12T12:28:35Z</cp:lastPrinted>
  <dcterms:created xsi:type="dcterms:W3CDTF">2010-01-13T19:28:15Z</dcterms:created>
  <dcterms:modified xsi:type="dcterms:W3CDTF">2021-01-31T20:44:23Z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0x0101003F789B2794767F46A7CFC1C9E7B35363</vt:lpwstr>
  </property>
</Properties>
</file>